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kola\Desktop\dokumenty\Přístavba_2025\"/>
    </mc:Choice>
  </mc:AlternateContent>
  <xr:revisionPtr revIDLastSave="0" documentId="8_{6266E187-0FD6-439B-9ACE-3F156E2A5F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O 01a-01.MNP - Stavební č..." sheetId="2" r:id="rId2"/>
    <sheet name="O 01a-01.VCP - Stavební č..." sheetId="3" r:id="rId3"/>
  </sheets>
  <definedNames>
    <definedName name="_xlnm._FilterDatabase" localSheetId="1" hidden="1">'O 01a-01.MNP - Stavební č...'!$C$118:$K$150</definedName>
    <definedName name="_xlnm._FilterDatabase" localSheetId="2" hidden="1">'O 01a-01.VCP - Stavební č...'!$C$118:$K$152</definedName>
    <definedName name="_xlnm.Print_Titles" localSheetId="1">'O 01a-01.MNP - Stavební č...'!$118:$118</definedName>
    <definedName name="_xlnm.Print_Titles" localSheetId="2">'O 01a-01.VCP - Stavební č...'!$118:$118</definedName>
    <definedName name="_xlnm.Print_Titles" localSheetId="0">'Rekapitulace stavby'!$92:$92</definedName>
    <definedName name="_xlnm.Print_Area" localSheetId="1">'O 01a-01.MNP - Stavební č...'!$C$4:$J$76,'O 01a-01.MNP - Stavební č...'!$C$82:$J$100,'O 01a-01.MNP - Stavební č...'!$C$106:$J$150</definedName>
    <definedName name="_xlnm.Print_Area" localSheetId="2">'O 01a-01.VCP - Stavební č...'!$C$4:$J$76,'O 01a-01.VCP - Stavební č...'!$C$82:$J$100,'O 01a-01.VCP - Stavební č...'!$C$106:$J$152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52" i="3"/>
  <c r="BH152" i="3"/>
  <c r="BG152" i="3"/>
  <c r="BF152" i="3"/>
  <c r="T152" i="3"/>
  <c r="T151" i="3" s="1"/>
  <c r="R152" i="3"/>
  <c r="R151" i="3" s="1"/>
  <c r="P152" i="3"/>
  <c r="P151" i="3" s="1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F113" i="3"/>
  <c r="E111" i="3"/>
  <c r="F89" i="3"/>
  <c r="E87" i="3"/>
  <c r="J24" i="3"/>
  <c r="E24" i="3"/>
  <c r="J92" i="3" s="1"/>
  <c r="J23" i="3"/>
  <c r="J21" i="3"/>
  <c r="E21" i="3"/>
  <c r="J115" i="3" s="1"/>
  <c r="J20" i="3"/>
  <c r="J18" i="3"/>
  <c r="E18" i="3"/>
  <c r="F116" i="3" s="1"/>
  <c r="J17" i="3"/>
  <c r="J15" i="3"/>
  <c r="E15" i="3"/>
  <c r="F115" i="3" s="1"/>
  <c r="J14" i="3"/>
  <c r="J12" i="3"/>
  <c r="J89" i="3"/>
  <c r="E7" i="3"/>
  <c r="E85" i="3" s="1"/>
  <c r="J37" i="2"/>
  <c r="J36" i="2"/>
  <c r="AY95" i="1" s="1"/>
  <c r="J35" i="2"/>
  <c r="AX95" i="1" s="1"/>
  <c r="BI150" i="2"/>
  <c r="BH150" i="2"/>
  <c r="BG150" i="2"/>
  <c r="BF150" i="2"/>
  <c r="T150" i="2"/>
  <c r="T149" i="2" s="1"/>
  <c r="R150" i="2"/>
  <c r="R149" i="2" s="1"/>
  <c r="P150" i="2"/>
  <c r="P149" i="2" s="1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3" i="2"/>
  <c r="E11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116" i="2" s="1"/>
  <c r="J17" i="2"/>
  <c r="J15" i="2"/>
  <c r="E15" i="2"/>
  <c r="F115" i="2" s="1"/>
  <c r="J14" i="2"/>
  <c r="J12" i="2"/>
  <c r="J113" i="2" s="1"/>
  <c r="E7" i="2"/>
  <c r="E109" i="2"/>
  <c r="L90" i="1"/>
  <c r="AM90" i="1"/>
  <c r="AM89" i="1"/>
  <c r="L89" i="1"/>
  <c r="AM87" i="1"/>
  <c r="L87" i="1"/>
  <c r="L85" i="1"/>
  <c r="L84" i="1"/>
  <c r="BK139" i="2"/>
  <c r="BK137" i="2"/>
  <c r="BK135" i="2"/>
  <c r="BK133" i="2"/>
  <c r="BK128" i="2"/>
  <c r="BK127" i="2"/>
  <c r="BK125" i="2"/>
  <c r="J124" i="2"/>
  <c r="J143" i="2"/>
  <c r="BK147" i="2"/>
  <c r="BK144" i="2"/>
  <c r="BK142" i="2"/>
  <c r="BK140" i="2"/>
  <c r="BK150" i="3"/>
  <c r="BK146" i="3"/>
  <c r="J135" i="3"/>
  <c r="J126" i="3"/>
  <c r="BK121" i="3"/>
  <c r="J145" i="3"/>
  <c r="J138" i="3"/>
  <c r="J124" i="3"/>
  <c r="J143" i="3"/>
  <c r="BK133" i="3"/>
  <c r="J125" i="3"/>
  <c r="J147" i="3"/>
  <c r="BK140" i="3"/>
  <c r="BK135" i="3"/>
  <c r="BK128" i="3"/>
  <c r="BK150" i="2"/>
  <c r="J138" i="2"/>
  <c r="BK136" i="2"/>
  <c r="J134" i="2"/>
  <c r="J132" i="2"/>
  <c r="BK126" i="2"/>
  <c r="BK124" i="2"/>
  <c r="BK122" i="2"/>
  <c r="J121" i="2"/>
  <c r="J148" i="2"/>
  <c r="BK146" i="2"/>
  <c r="J145" i="2"/>
  <c r="J144" i="2"/>
  <c r="J141" i="2"/>
  <c r="BK147" i="3"/>
  <c r="J144" i="3"/>
  <c r="BK134" i="3"/>
  <c r="BK124" i="3"/>
  <c r="J150" i="3"/>
  <c r="J141" i="3"/>
  <c r="BK137" i="3"/>
  <c r="BK144" i="3"/>
  <c r="J140" i="3"/>
  <c r="J128" i="3"/>
  <c r="BK148" i="3"/>
  <c r="BK139" i="3"/>
  <c r="J134" i="3"/>
  <c r="BK129" i="3"/>
  <c r="J121" i="3"/>
  <c r="BK138" i="2"/>
  <c r="J137" i="2"/>
  <c r="J135" i="2"/>
  <c r="J133" i="2"/>
  <c r="J127" i="2"/>
  <c r="J125" i="2"/>
  <c r="J123" i="2"/>
  <c r="BK121" i="2"/>
  <c r="BK148" i="2"/>
  <c r="BK145" i="2"/>
  <c r="BK141" i="2"/>
  <c r="J140" i="2"/>
  <c r="J148" i="3"/>
  <c r="BK145" i="3"/>
  <c r="J136" i="3"/>
  <c r="BK123" i="3"/>
  <c r="J152" i="3"/>
  <c r="J146" i="3"/>
  <c r="J139" i="3"/>
  <c r="J123" i="3"/>
  <c r="J142" i="3"/>
  <c r="J122" i="3"/>
  <c r="BK143" i="3"/>
  <c r="BK138" i="3"/>
  <c r="J133" i="3"/>
  <c r="BK126" i="3"/>
  <c r="J139" i="2"/>
  <c r="J136" i="2"/>
  <c r="BK134" i="2"/>
  <c r="BK132" i="2"/>
  <c r="J128" i="2"/>
  <c r="J126" i="2"/>
  <c r="BK123" i="2"/>
  <c r="J122" i="2"/>
  <c r="J150" i="2"/>
  <c r="J147" i="2"/>
  <c r="J146" i="2"/>
  <c r="BK143" i="2"/>
  <c r="J142" i="2"/>
  <c r="AS94" i="1"/>
  <c r="J129" i="3"/>
  <c r="BK122" i="3"/>
  <c r="J149" i="3"/>
  <c r="BK142" i="3"/>
  <c r="BK125" i="3"/>
  <c r="BK149" i="3"/>
  <c r="BK136" i="3"/>
  <c r="J127" i="3"/>
  <c r="BK152" i="3"/>
  <c r="BK141" i="3"/>
  <c r="J137" i="3"/>
  <c r="BK127" i="3"/>
  <c r="R120" i="2" l="1"/>
  <c r="P131" i="2"/>
  <c r="BK120" i="3"/>
  <c r="J120" i="3" s="1"/>
  <c r="J97" i="3" s="1"/>
  <c r="BK132" i="3"/>
  <c r="J132" i="3" s="1"/>
  <c r="J98" i="3" s="1"/>
  <c r="P120" i="2"/>
  <c r="P119" i="2" s="1"/>
  <c r="AU95" i="1" s="1"/>
  <c r="R131" i="2"/>
  <c r="P120" i="3"/>
  <c r="P132" i="3"/>
  <c r="T120" i="2"/>
  <c r="T131" i="2"/>
  <c r="T120" i="3"/>
  <c r="R132" i="3"/>
  <c r="BK120" i="2"/>
  <c r="J120" i="2" s="1"/>
  <c r="J97" i="2" s="1"/>
  <c r="BK131" i="2"/>
  <c r="J131" i="2" s="1"/>
  <c r="J98" i="2" s="1"/>
  <c r="R120" i="3"/>
  <c r="R119" i="3"/>
  <c r="T132" i="3"/>
  <c r="BK149" i="2"/>
  <c r="J149" i="2" s="1"/>
  <c r="J99" i="2" s="1"/>
  <c r="BK151" i="3"/>
  <c r="J151" i="3" s="1"/>
  <c r="J99" i="3" s="1"/>
  <c r="F91" i="3"/>
  <c r="F92" i="3"/>
  <c r="J113" i="3"/>
  <c r="BE122" i="3"/>
  <c r="BE123" i="3"/>
  <c r="BE124" i="3"/>
  <c r="BE125" i="3"/>
  <c r="BE136" i="3"/>
  <c r="BE144" i="3"/>
  <c r="BE149" i="3"/>
  <c r="J91" i="3"/>
  <c r="E109" i="3"/>
  <c r="J116" i="3"/>
  <c r="BE129" i="3"/>
  <c r="BE134" i="3"/>
  <c r="BE135" i="3"/>
  <c r="BE137" i="3"/>
  <c r="BE143" i="3"/>
  <c r="BE145" i="3"/>
  <c r="BE150" i="3"/>
  <c r="BE121" i="3"/>
  <c r="BE126" i="3"/>
  <c r="BE127" i="3"/>
  <c r="BE128" i="3"/>
  <c r="BE133" i="3"/>
  <c r="BE138" i="3"/>
  <c r="BE139" i="3"/>
  <c r="BE146" i="3"/>
  <c r="BE147" i="3"/>
  <c r="BE152" i="3"/>
  <c r="BE140" i="3"/>
  <c r="BE141" i="3"/>
  <c r="BE142" i="3"/>
  <c r="BE148" i="3"/>
  <c r="BE139" i="2"/>
  <c r="BE140" i="2"/>
  <c r="BE141" i="2"/>
  <c r="BE142" i="2"/>
  <c r="BE143" i="2"/>
  <c r="BE144" i="2"/>
  <c r="BE145" i="2"/>
  <c r="BE146" i="2"/>
  <c r="BE147" i="2"/>
  <c r="BE148" i="2"/>
  <c r="BE150" i="2"/>
  <c r="E85" i="2"/>
  <c r="J89" i="2"/>
  <c r="F91" i="2"/>
  <c r="J91" i="2"/>
  <c r="F92" i="2"/>
  <c r="J92" i="2"/>
  <c r="BE121" i="2"/>
  <c r="BE122" i="2"/>
  <c r="BE123" i="2"/>
  <c r="BE124" i="2"/>
  <c r="BE125" i="2"/>
  <c r="BE126" i="2"/>
  <c r="BE127" i="2"/>
  <c r="BE128" i="2"/>
  <c r="BE132" i="2"/>
  <c r="BE133" i="2"/>
  <c r="BE134" i="2"/>
  <c r="BE135" i="2"/>
  <c r="BE136" i="2"/>
  <c r="BE137" i="2"/>
  <c r="BE138" i="2"/>
  <c r="F37" i="2"/>
  <c r="BD95" i="1" s="1"/>
  <c r="F36" i="3"/>
  <c r="BC96" i="1" s="1"/>
  <c r="F34" i="3"/>
  <c r="BA96" i="1" s="1"/>
  <c r="F36" i="2"/>
  <c r="BC95" i="1" s="1"/>
  <c r="J34" i="3"/>
  <c r="AW96" i="1" s="1"/>
  <c r="F37" i="3"/>
  <c r="BD96" i="1" s="1"/>
  <c r="F34" i="2"/>
  <c r="BA95" i="1" s="1"/>
  <c r="F35" i="2"/>
  <c r="BB95" i="1" s="1"/>
  <c r="F35" i="3"/>
  <c r="BB96" i="1" s="1"/>
  <c r="J34" i="2"/>
  <c r="AW95" i="1" s="1"/>
  <c r="T119" i="3" l="1"/>
  <c r="T119" i="2"/>
  <c r="P119" i="3"/>
  <c r="AU96" i="1"/>
  <c r="R119" i="2"/>
  <c r="BK119" i="2"/>
  <c r="J119" i="2" s="1"/>
  <c r="J96" i="2" s="1"/>
  <c r="BK119" i="3"/>
  <c r="J119" i="3" s="1"/>
  <c r="J96" i="3" s="1"/>
  <c r="AU94" i="1"/>
  <c r="F33" i="2"/>
  <c r="AZ95" i="1" s="1"/>
  <c r="F33" i="3"/>
  <c r="AZ96" i="1" s="1"/>
  <c r="J33" i="2"/>
  <c r="AV95" i="1" s="1"/>
  <c r="AT95" i="1" s="1"/>
  <c r="BD94" i="1"/>
  <c r="W33" i="1" s="1"/>
  <c r="BB94" i="1"/>
  <c r="W31" i="1"/>
  <c r="BC94" i="1"/>
  <c r="W32" i="1" s="1"/>
  <c r="BA94" i="1"/>
  <c r="W30" i="1"/>
  <c r="J33" i="3"/>
  <c r="AV96" i="1" s="1"/>
  <c r="AT96" i="1" s="1"/>
  <c r="J30" i="2" l="1"/>
  <c r="AG95" i="1"/>
  <c r="J30" i="3"/>
  <c r="AG96" i="1" s="1"/>
  <c r="AZ94" i="1"/>
  <c r="W29" i="1"/>
  <c r="AY94" i="1"/>
  <c r="AX94" i="1"/>
  <c r="AW94" i="1"/>
  <c r="AK30" i="1" s="1"/>
  <c r="J39" i="2" l="1"/>
  <c r="J39" i="3"/>
  <c r="AN95" i="1"/>
  <c r="AN96" i="1"/>
  <c r="AV94" i="1"/>
  <c r="AK29" i="1" s="1"/>
  <c r="AG94" i="1"/>
  <c r="AK26" i="1" s="1"/>
  <c r="AK35" i="1" l="1"/>
  <c r="AT94" i="1"/>
  <c r="AN94" i="1"/>
</calcChain>
</file>

<file path=xl/sharedStrings.xml><?xml version="1.0" encoding="utf-8"?>
<sst xmlns="http://schemas.openxmlformats.org/spreadsheetml/2006/main" count="1181" uniqueCount="245">
  <si>
    <t>Export Komplet</t>
  </si>
  <si>
    <t/>
  </si>
  <si>
    <t>2.0</t>
  </si>
  <si>
    <t>ZAMOK</t>
  </si>
  <si>
    <t>False</t>
  </si>
  <si>
    <t>{4e92fa13-b15e-4700-bc0e-833d7f96be42}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</si>
  <si>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</si>
  <si>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</si>
  <si>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</si>
  <si>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</si>
  <si>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</si>
  <si>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</si>
  <si>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</si>
  <si>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01</t>
  </si>
  <si>
    <t>Stavba:</t>
  </si>
  <si>
    <t>Rekapitulace</t>
  </si>
  <si>
    <t>KSO:</t>
  </si>
  <si>
    <t>CC-CZ:</t>
  </si>
  <si>
    <t>Místo:</t>
  </si>
  <si>
    <t xml:space="preserve"> </t>
  </si>
  <si>
    <t>Datum:</t>
  </si>
  <si>
    <t>11. 9. 2024</t>
  </si>
  <si>
    <t>Zadavatel:</t>
  </si>
  <si>
    <t>IČ:</t>
  </si>
  <si>
    <t>DIČ:</t>
  </si>
  <si>
    <t>Zhotovitel:</t>
  </si>
  <si>
    <t>28577132</t>
  </si>
  <si>
    <t>Experior s.r.o.</t>
  </si>
  <si>
    <t>CZ28577132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</si>
  <si>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</si>
  <si>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</si>
  <si>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</si>
  <si>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</si>
  <si>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</si>
  <si>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</si>
  <si>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</si>
  <si>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</si>
  <si>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</si>
  <si>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</si>
  <si>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</si>
  <si>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</si>
  <si>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</si>
  <si>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</si>
  <si>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</si>
  <si>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</si>
  <si>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</si>
  <si>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</si>
  <si>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</si>
  <si>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</si>
  <si>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</si>
  <si>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</si>
  <si>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</si>
  <si>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</si>
  <si>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</si>
  <si>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</si>
  <si>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</si>
  <si>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</si>
  <si>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</si>
  <si>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</si>
  <si>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</si>
  <si>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</si>
  <si>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</si>
  <si>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</si>
  <si>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</si>
  <si>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</si>
  <si>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</si>
  <si>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</si>
  <si>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</si>
  <si>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</si>
  <si>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</si>
  <si>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</si>
  <si>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</si>
  <si>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</si>
  <si>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</si>
  <si>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</si>
  <si>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</si>
  <si>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</si>
  <si>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</si>
  <si>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 01a-01.MNP</t>
  </si>
  <si>
    <t>Stavební část - MNP</t>
  </si>
  <si>
    <t>STA</t>
  </si>
  <si>
    <t>1</t>
  </si>
  <si>
    <t>{ae6ae507-ffe5-4730-85a4-256975ec2e11}</t>
  </si>
  <si>
    <t>2</t>
  </si>
  <si>
    <t>O 01a-01.VCP</t>
  </si>
  <si>
    <t>Stavební část - VCP</t>
  </si>
  <si>
    <t>{b3adc655-06b2-4f9b-858e-6bf5449025a5}</t>
  </si>
  <si>
    <t>KRYCÍ LIST SOUPISU PRACÍ</t>
  </si>
  <si>
    <t>Objekt:</t>
  </si>
  <si>
    <t>O 01a-01.MNP - Stavební část - MNP</t>
  </si>
  <si>
    <t>REKAPITULACE ČLENĚNÍ SOUPISU PRACÍ</t>
  </si>
  <si>
    <t>Kód dílu - Popis</t>
  </si>
  <si>
    <t>Cena celkem [CZK]</t>
  </si>
  <si>
    <t>Náklady ze soupisu prací</t>
  </si>
  <si>
    <t>-1</t>
  </si>
  <si>
    <t>001 - Zemní práce</t>
  </si>
  <si>
    <t>002 - Základy</t>
  </si>
  <si>
    <t>099 - Přesun hmot HSV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</si>
  <si>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</si>
  <si>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</si>
  <si>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</si>
  <si>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</si>
  <si>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</si>
  <si>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</si>
  <si>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</si>
  <si>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</si>
  <si>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</si>
  <si>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</si>
  <si>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</si>
  <si>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</si>
  <si>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</si>
  <si>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001</t>
  </si>
  <si>
    <t>Zemní práce</t>
  </si>
  <si>
    <t>ROZPOCET</t>
  </si>
  <si>
    <t>3</t>
  </si>
  <si>
    <t>K</t>
  </si>
  <si>
    <t>132251101</t>
  </si>
  <si>
    <t>Hloubení rýh nezapažených š do 800 mm v hornině třídy těžitelnosti I skupiny 3 objem do 20 m3 strojně</t>
  </si>
  <si>
    <t>m3</t>
  </si>
  <si>
    <t>4</t>
  </si>
  <si>
    <t>6</t>
  </si>
  <si>
    <t>997221861</t>
  </si>
  <si>
    <t>Poplatek za uložení na recyklační skládce (skládkovné) stavebního odpadu z prostého betonu pod kódem 17 01 01</t>
  </si>
  <si>
    <t>t</t>
  </si>
  <si>
    <t>7</t>
  </si>
  <si>
    <t>162351103</t>
  </si>
  <si>
    <t>Vodorovné přemístění přes 50 do 500 m výkopku/sypaniny z horniny třídy těžitelnosti I skupiny 1 až 3</t>
  </si>
  <si>
    <t>8</t>
  </si>
  <si>
    <t>171251201</t>
  </si>
  <si>
    <t>Uložení sypaniny na skládky nebo meziskládky</t>
  </si>
  <si>
    <t>9</t>
  </si>
  <si>
    <t>167151101</t>
  </si>
  <si>
    <t>Nakládání výkopku z hornin třídy těžitelnosti I skupiny 1 až 3 do 100 m3</t>
  </si>
  <si>
    <t>10</t>
  </si>
  <si>
    <t>162751117</t>
  </si>
  <si>
    <t>Vodorovné přemístění přes 9 000 do 10000 m výkopku/sypaniny z horniny třídy těžitelnosti I skupiny 1 až 3</t>
  </si>
  <si>
    <t>11</t>
  </si>
  <si>
    <t>14</t>
  </si>
  <si>
    <t>171201231</t>
  </si>
  <si>
    <t>Poplatek za uložení zeminy a kamení na recyklační skládce (skládkovné) kód odpadu 17 05 04</t>
  </si>
  <si>
    <t>16</t>
  </si>
  <si>
    <t>VV</t>
  </si>
  <si>
    <t>-9,272*1,800</t>
  </si>
  <si>
    <t>Součet</t>
  </si>
  <si>
    <t>002</t>
  </si>
  <si>
    <t>Základy</t>
  </si>
  <si>
    <t>13</t>
  </si>
  <si>
    <t>224312114</t>
  </si>
  <si>
    <t>Vrty maloprofilové D přes 93 do 156 mm úklon přes 45° hl 0 až 25 m hornina III a IV</t>
  </si>
  <si>
    <t>m</t>
  </si>
  <si>
    <t>18</t>
  </si>
  <si>
    <t>283111111</t>
  </si>
  <si>
    <t>Zřízení trubkových mikropilot svislých část hladká D přes 60 do 80 mm</t>
  </si>
  <si>
    <t>20</t>
  </si>
  <si>
    <t>15</t>
  </si>
  <si>
    <t>M</t>
  </si>
  <si>
    <t>55283911</t>
  </si>
  <si>
    <t>trubka ocelová perforovaná 76x6,0mm</t>
  </si>
  <si>
    <t>22</t>
  </si>
  <si>
    <t>282604112</t>
  </si>
  <si>
    <t>Injektování aktivovanými směsmi vysokotlaké vzestupné tlakem přes 0,6 do 2 MPa</t>
  </si>
  <si>
    <t>hod</t>
  </si>
  <si>
    <t>24</t>
  </si>
  <si>
    <t>17</t>
  </si>
  <si>
    <t>58932563</t>
  </si>
  <si>
    <t>beton C 16/20 X0,XC1-2 kamenivo frakce 0/8</t>
  </si>
  <si>
    <t>26</t>
  </si>
  <si>
    <t>283131111</t>
  </si>
  <si>
    <t>Zřízení hlavy mikropilot namáhaných tlakem i tahem D přes 60 do 80 mm</t>
  </si>
  <si>
    <t>kus</t>
  </si>
  <si>
    <t>28</t>
  </si>
  <si>
    <t>19</t>
  </si>
  <si>
    <t>13021010</t>
  </si>
  <si>
    <t>tyč ocelová kruhová žebírková DIN 488 jakost B500B (10 505) výztuž do betonu D 6mm</t>
  </si>
  <si>
    <t>30</t>
  </si>
  <si>
    <t>0022-01</t>
  </si>
  <si>
    <t>dod, zhlaví mikropilot ocel, PL 200/200-15, TR vni pr.76-150mm, dle výkresu č. D01</t>
  </si>
  <si>
    <t>32</t>
  </si>
  <si>
    <t>274321411</t>
  </si>
  <si>
    <t>Základové pasy ze ŽB bez zvýšených nároků na prostředí tř. C 20/25</t>
  </si>
  <si>
    <t>34</t>
  </si>
  <si>
    <t>23</t>
  </si>
  <si>
    <t>274351121</t>
  </si>
  <si>
    <t>Zřízení bednění základových pasů rovného</t>
  </si>
  <si>
    <t>m2</t>
  </si>
  <si>
    <t>36</t>
  </si>
  <si>
    <t>274351122</t>
  </si>
  <si>
    <t>Odstranění bednění základových pasů rovného</t>
  </si>
  <si>
    <t>38</t>
  </si>
  <si>
    <t>25</t>
  </si>
  <si>
    <t>275361821</t>
  </si>
  <si>
    <t>Výztuž základových patek betonářskou ocelí 10 505 (R)</t>
  </si>
  <si>
    <t>40</t>
  </si>
  <si>
    <t>274353131</t>
  </si>
  <si>
    <t>Bednění kotevních otvorů, prostupů a drážek v základových pásech průřezu přes 0,05 do 0,10 m2 hl do 1 m včetně odbednění</t>
  </si>
  <si>
    <t>42</t>
  </si>
  <si>
    <t>31</t>
  </si>
  <si>
    <t>218111113</t>
  </si>
  <si>
    <t>Odvětrání radonu vodorovné drenážní kladené do štěrkového podsypu z plastových perforovaných trubek DN přes 80 do 100 mm</t>
  </si>
  <si>
    <t>44</t>
  </si>
  <si>
    <t>218111122</t>
  </si>
  <si>
    <t>Odvětrání radonu vodorovné sběrné kladené do štěrkového podsypu z plastových trubek DN přes 110 do 125 mm</t>
  </si>
  <si>
    <t>46</t>
  </si>
  <si>
    <t>211971110</t>
  </si>
  <si>
    <t>Zřízení opláštění žeber nebo trativodů geotextilií v rýze nebo zářezu sklonu do 1:2</t>
  </si>
  <si>
    <t>48</t>
  </si>
  <si>
    <t>35</t>
  </si>
  <si>
    <t>69311068</t>
  </si>
  <si>
    <t>geotextilie netkaná separační, ochranná, filtrační, drenážní PP 300g/m2</t>
  </si>
  <si>
    <t>50</t>
  </si>
  <si>
    <t>099</t>
  </si>
  <si>
    <t>Přesun hmot HSV</t>
  </si>
  <si>
    <t>183</t>
  </si>
  <si>
    <t>998011001</t>
  </si>
  <si>
    <t>Přesun hmot pro budovy zděné v do 6 m</t>
  </si>
  <si>
    <t>52</t>
  </si>
  <si>
    <t>O 01a-01.VCP - Stavební část - VCP</t>
  </si>
  <si>
    <t>131251102</t>
  </si>
  <si>
    <t>Hloubení jam nezapažených v hornině třídy těžitelnosti I skupiny 3 objem do 50 m3 strojně</t>
  </si>
  <si>
    <t>174111101</t>
  </si>
  <si>
    <t>Zásyp jam, šachet rýh nebo kolem objektů sypaninou se zhutněním ručně</t>
  </si>
  <si>
    <t>30,315*1,800</t>
  </si>
  <si>
    <t>274362021</t>
  </si>
  <si>
    <t>Výztuž základových pasů svařovanými sítěmi Kari</t>
  </si>
  <si>
    <t>279113155</t>
  </si>
  <si>
    <t>Základová zeď tl přes 300 do 400 mm z tvárnic ztraceného bednění včetně výplně z betonu tř. C 25/30</t>
  </si>
  <si>
    <t>5</t>
  </si>
  <si>
    <t>279361821</t>
  </si>
  <si>
    <t>Výztuž základových zdí nosných betonářskou ocelí 10 505</t>
  </si>
  <si>
    <t>274353121</t>
  </si>
  <si>
    <t>Bednění kotevních otvorů, prostupů a drážek  v základových pásech průřezu přes 0,02 do 0,05 m2 hl do 0,5 m včetně odbednění</t>
  </si>
  <si>
    <t>213141112</t>
  </si>
  <si>
    <t>Zřízení vrstvy z geotextilie v rovině nebo ve sklonu do 1:5 š přes 3 do 6 m</t>
  </si>
  <si>
    <t>271532212</t>
  </si>
  <si>
    <t>Podsyp pod základové konstrukce se zhutněním z hrubého kameniva frakce 16 až 32 mm</t>
  </si>
  <si>
    <t>27</t>
  </si>
  <si>
    <t>273321411</t>
  </si>
  <si>
    <t>Základové desky ze ŽB bez zvýšených nároků na prostředí tř. C 20/25</t>
  </si>
  <si>
    <t>273351121</t>
  </si>
  <si>
    <t>Zřízení bednění základových desek</t>
  </si>
  <si>
    <t>29</t>
  </si>
  <si>
    <t>273351122</t>
  </si>
  <si>
    <t>Odstranění bednění základových desek</t>
  </si>
  <si>
    <t>54</t>
  </si>
  <si>
    <t>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</si>
</sst>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8" fillId="3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0" fontId="18" fillId="3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0" borderId="22" xfId="0" applyNumberFormat="1" applyFont="1" applyBorder="1" applyAlignment="1">
      <alignment vertical="center"/>
    </xf>
    <xf numFmtId="0" fontId="32" fillId="0" borderId="22" xfId="0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3" borderId="6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left" vertical="center"/>
    </xf>
    <xf numFmtId="0" fontId="18" fillId="3" borderId="7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right" vertical="center"/>
    </xf>
    <xf numFmtId="0" fontId="18" fillId="3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topLeftCell="A46" workbookViewId="0">
      <selection activeCell="BE84" sqref="BE8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ht="12" customHeight="1">
      <c r="B5" s="17"/>
      <c r="D5" s="20" t="s">
        <v>12</v>
      </c>
      <c r="K5" s="187" t="s">
        <v>13</v>
      </c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R5" s="17"/>
      <c r="BS5" s="14" t="s">
        <v>6</v>
      </c>
    </row>
    <row r="6" spans="1:74" ht="36.950000000000003" customHeight="1">
      <c r="B6" s="17"/>
      <c r="D6" s="22" t="s">
        <v>14</v>
      </c>
      <c r="K6" s="188" t="s">
        <v>15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R6" s="17"/>
      <c r="BS6" s="14" t="s">
        <v>6</v>
      </c>
    </row>
    <row r="7" spans="1:74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ht="14.45" customHeight="1">
      <c r="B9" s="17"/>
      <c r="AR9" s="17"/>
      <c r="BS9" s="14" t="s">
        <v>6</v>
      </c>
    </row>
    <row r="10" spans="1:74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ht="18.399999999999999" customHeight="1">
      <c r="B11" s="17"/>
      <c r="E11" s="21" t="s">
        <v>19</v>
      </c>
      <c r="AK11" s="23" t="s">
        <v>24</v>
      </c>
      <c r="AN11" s="21" t="s">
        <v>1</v>
      </c>
      <c r="AR11" s="17"/>
      <c r="BS11" s="14" t="s">
        <v>6</v>
      </c>
    </row>
    <row r="12" spans="1:74" ht="6.95" customHeight="1">
      <c r="B12" s="17"/>
      <c r="AR12" s="17"/>
      <c r="BS12" s="14" t="s">
        <v>6</v>
      </c>
    </row>
    <row r="13" spans="1:74" ht="12" customHeight="1">
      <c r="B13" s="17"/>
      <c r="D13" s="23" t="s">
        <v>25</v>
      </c>
      <c r="AK13" s="23" t="s">
        <v>23</v>
      </c>
      <c r="AN13" s="21" t="s">
        <v>26</v>
      </c>
      <c r="AR13" s="17"/>
      <c r="BS13" s="14" t="s">
        <v>6</v>
      </c>
    </row>
    <row r="14" spans="1:74" ht="12.75">
      <c r="B14" s="17"/>
      <c r="E14" s="21" t="s">
        <v>27</v>
      </c>
      <c r="AK14" s="23" t="s">
        <v>24</v>
      </c>
      <c r="AN14" s="21" t="s">
        <v>28</v>
      </c>
      <c r="AR14" s="17"/>
      <c r="BS14" s="14" t="s">
        <v>6</v>
      </c>
    </row>
    <row r="15" spans="1:74" ht="6.95" customHeight="1">
      <c r="B15" s="17"/>
      <c r="AR15" s="17"/>
      <c r="BS15" s="14" t="s">
        <v>4</v>
      </c>
    </row>
    <row r="16" spans="1:74" ht="12" customHeight="1">
      <c r="B16" s="17"/>
      <c r="D16" s="23" t="s">
        <v>29</v>
      </c>
      <c r="AK16" s="23" t="s">
        <v>23</v>
      </c>
      <c r="AN16" s="21" t="s">
        <v>1</v>
      </c>
      <c r="AR16" s="17"/>
      <c r="BS16" s="14" t="s">
        <v>4</v>
      </c>
    </row>
    <row r="17" spans="2:71" ht="18.399999999999999" customHeight="1">
      <c r="B17" s="17"/>
      <c r="E17" s="21" t="s">
        <v>19</v>
      </c>
      <c r="AK17" s="23" t="s">
        <v>24</v>
      </c>
      <c r="AN17" s="21" t="s">
        <v>1</v>
      </c>
      <c r="AR17" s="17"/>
      <c r="BS17" s="14" t="s">
        <v>30</v>
      </c>
    </row>
    <row r="18" spans="2:71" ht="6.95" customHeight="1">
      <c r="B18" s="17"/>
      <c r="AR18" s="17"/>
      <c r="BS18" s="14" t="s">
        <v>6</v>
      </c>
    </row>
    <row r="19" spans="2:71" ht="12" customHeight="1">
      <c r="B19" s="17"/>
      <c r="D19" s="23" t="s">
        <v>31</v>
      </c>
      <c r="AK19" s="23" t="s">
        <v>23</v>
      </c>
      <c r="AN19" s="21" t="s">
        <v>1</v>
      </c>
      <c r="AR19" s="17"/>
      <c r="BS19" s="14" t="s">
        <v>6</v>
      </c>
    </row>
    <row r="20" spans="2:7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30</v>
      </c>
    </row>
    <row r="21" spans="2:71" ht="6.95" customHeight="1">
      <c r="B21" s="17"/>
      <c r="AR21" s="17"/>
    </row>
    <row r="22" spans="2:71" ht="12" customHeight="1">
      <c r="B22" s="17"/>
      <c r="D22" s="23" t="s">
        <v>32</v>
      </c>
      <c r="AR22" s="17"/>
    </row>
    <row r="23" spans="2:71" ht="16.5" customHeight="1">
      <c r="B23" s="17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33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90">
        <f>ROUND(AG94,2)</f>
        <v>-757132.43</v>
      </c>
      <c r="AL26" s="191"/>
      <c r="AM26" s="191"/>
      <c r="AN26" s="191"/>
      <c r="AO26" s="191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192" t="s">
        <v>34</v>
      </c>
      <c r="M28" s="192"/>
      <c r="N28" s="192"/>
      <c r="O28" s="192"/>
      <c r="P28" s="192"/>
      <c r="W28" s="192" t="s">
        <v>35</v>
      </c>
      <c r="X28" s="192"/>
      <c r="Y28" s="192"/>
      <c r="Z28" s="192"/>
      <c r="AA28" s="192"/>
      <c r="AB28" s="192"/>
      <c r="AC28" s="192"/>
      <c r="AD28" s="192"/>
      <c r="AE28" s="192"/>
      <c r="AK28" s="192" t="s">
        <v>36</v>
      </c>
      <c r="AL28" s="192"/>
      <c r="AM28" s="192"/>
      <c r="AN28" s="192"/>
      <c r="AO28" s="192"/>
      <c r="AR28" s="26"/>
    </row>
    <row r="29" spans="2:71" s="2" customFormat="1" ht="14.45" customHeight="1">
      <c r="B29" s="30"/>
      <c r="D29" s="23" t="s">
        <v>37</v>
      </c>
      <c r="F29" s="23" t="s">
        <v>38</v>
      </c>
      <c r="L29" s="182">
        <v>0.21</v>
      </c>
      <c r="M29" s="181"/>
      <c r="N29" s="181"/>
      <c r="O29" s="181"/>
      <c r="P29" s="181"/>
      <c r="W29" s="180">
        <f>ROUND(AZ94, 2)</f>
        <v>-757132.43</v>
      </c>
      <c r="X29" s="181"/>
      <c r="Y29" s="181"/>
      <c r="Z29" s="181"/>
      <c r="AA29" s="181"/>
      <c r="AB29" s="181"/>
      <c r="AC29" s="181"/>
      <c r="AD29" s="181"/>
      <c r="AE29" s="181"/>
      <c r="AK29" s="180">
        <f>ROUND(AV94, 2)</f>
        <v>-158997.81</v>
      </c>
      <c r="AL29" s="181"/>
      <c r="AM29" s="181"/>
      <c r="AN29" s="181"/>
      <c r="AO29" s="181"/>
      <c r="AR29" s="30"/>
    </row>
    <row r="30" spans="2:71" s="2" customFormat="1" ht="14.45" customHeight="1">
      <c r="B30" s="30"/>
      <c r="F30" s="23" t="s">
        <v>39</v>
      </c>
      <c r="L30" s="182">
        <v>0.12</v>
      </c>
      <c r="M30" s="181"/>
      <c r="N30" s="181"/>
      <c r="O30" s="181"/>
      <c r="P30" s="181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K30" s="180">
        <f>ROUND(AW94, 2)</f>
        <v>0</v>
      </c>
      <c r="AL30" s="181"/>
      <c r="AM30" s="181"/>
      <c r="AN30" s="181"/>
      <c r="AO30" s="181"/>
      <c r="AR30" s="30"/>
    </row>
    <row r="31" spans="2:71" s="2" customFormat="1" ht="14.45" hidden="1" customHeight="1">
      <c r="B31" s="30"/>
      <c r="F31" s="23" t="s">
        <v>40</v>
      </c>
      <c r="L31" s="182">
        <v>0.21</v>
      </c>
      <c r="M31" s="181"/>
      <c r="N31" s="181"/>
      <c r="O31" s="181"/>
      <c r="P31" s="181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K31" s="180">
        <v>0</v>
      </c>
      <c r="AL31" s="181"/>
      <c r="AM31" s="181"/>
      <c r="AN31" s="181"/>
      <c r="AO31" s="181"/>
      <c r="AR31" s="30"/>
    </row>
    <row r="32" spans="2:71" s="2" customFormat="1" ht="14.45" hidden="1" customHeight="1">
      <c r="B32" s="30"/>
      <c r="F32" s="23" t="s">
        <v>41</v>
      </c>
      <c r="L32" s="182">
        <v>0.12</v>
      </c>
      <c r="M32" s="181"/>
      <c r="N32" s="181"/>
      <c r="O32" s="181"/>
      <c r="P32" s="181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K32" s="180">
        <v>0</v>
      </c>
      <c r="AL32" s="181"/>
      <c r="AM32" s="181"/>
      <c r="AN32" s="181"/>
      <c r="AO32" s="181"/>
      <c r="AR32" s="30"/>
    </row>
    <row r="33" spans="2:44" s="2" customFormat="1" ht="14.45" hidden="1" customHeight="1">
      <c r="B33" s="30"/>
      <c r="F33" s="23" t="s">
        <v>42</v>
      </c>
      <c r="L33" s="182">
        <v>0</v>
      </c>
      <c r="M33" s="181"/>
      <c r="N33" s="181"/>
      <c r="O33" s="181"/>
      <c r="P33" s="181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K33" s="180">
        <v>0</v>
      </c>
      <c r="AL33" s="181"/>
      <c r="AM33" s="181"/>
      <c r="AN33" s="181"/>
      <c r="AO33" s="181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43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44</v>
      </c>
      <c r="U35" s="33"/>
      <c r="V35" s="33"/>
      <c r="W35" s="33"/>
      <c r="X35" s="183" t="s">
        <v>45</v>
      </c>
      <c r="Y35" s="184"/>
      <c r="Z35" s="184"/>
      <c r="AA35" s="184"/>
      <c r="AB35" s="184"/>
      <c r="AC35" s="33"/>
      <c r="AD35" s="33"/>
      <c r="AE35" s="33"/>
      <c r="AF35" s="33"/>
      <c r="AG35" s="33"/>
      <c r="AH35" s="33"/>
      <c r="AI35" s="33"/>
      <c r="AJ35" s="33"/>
      <c r="AK35" s="185">
        <f>SUM(AK26:AK33)</f>
        <v>-916130.24</v>
      </c>
      <c r="AL35" s="184"/>
      <c r="AM35" s="184"/>
      <c r="AN35" s="184"/>
      <c r="AO35" s="186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14.45" customHeight="1">
      <c r="B37" s="26"/>
      <c r="AR37" s="26"/>
    </row>
    <row r="38" spans="2:44" ht="14.45" customHeight="1">
      <c r="B38" s="17"/>
      <c r="AR38" s="17"/>
    </row>
    <row r="39" spans="2:44" ht="14.45" customHeight="1">
      <c r="B39" s="17"/>
      <c r="AR39" s="17"/>
    </row>
    <row r="40" spans="2:44" ht="14.45" customHeight="1">
      <c r="B40" s="17"/>
      <c r="AR40" s="17"/>
    </row>
    <row r="41" spans="2:44" ht="14.45" customHeight="1">
      <c r="B41" s="17"/>
      <c r="AR41" s="17"/>
    </row>
    <row r="42" spans="2:44" ht="14.45" customHeight="1">
      <c r="B42" s="17"/>
      <c r="AR42" s="17"/>
    </row>
    <row r="43" spans="2:44" ht="14.45" customHeight="1">
      <c r="B43" s="17"/>
      <c r="AR43" s="17"/>
    </row>
    <row r="44" spans="2:44" ht="14.45" customHeight="1">
      <c r="B44" s="17"/>
      <c r="AR44" s="17"/>
    </row>
    <row r="45" spans="2:44" ht="14.45" customHeight="1">
      <c r="B45" s="17"/>
      <c r="AR45" s="17"/>
    </row>
    <row r="46" spans="2:44" ht="14.45" customHeight="1">
      <c r="B46" s="17"/>
      <c r="AR46" s="17"/>
    </row>
    <row r="47" spans="2:44" ht="14.45" customHeight="1">
      <c r="B47" s="17"/>
      <c r="AR47" s="17"/>
    </row>
    <row r="48" spans="2:44" ht="14.45" customHeight="1">
      <c r="B48" s="17"/>
      <c r="AR48" s="17"/>
    </row>
    <row r="49" spans="2:44" s="1" customFormat="1" ht="14.45" customHeight="1">
      <c r="B49" s="26"/>
      <c r="D49" s="35" t="s">
        <v>46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47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6"/>
      <c r="D60" s="37" t="s">
        <v>48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49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48</v>
      </c>
      <c r="AI60" s="28"/>
      <c r="AJ60" s="28"/>
      <c r="AK60" s="28"/>
      <c r="AL60" s="28"/>
      <c r="AM60" s="37" t="s">
        <v>49</v>
      </c>
      <c r="AN60" s="28"/>
      <c r="AO60" s="28"/>
      <c r="AR60" s="26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6"/>
      <c r="D64" s="35" t="s">
        <v>50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51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6"/>
      <c r="D75" s="37" t="s">
        <v>48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49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48</v>
      </c>
      <c r="AI75" s="28"/>
      <c r="AJ75" s="28"/>
      <c r="AK75" s="28"/>
      <c r="AL75" s="28"/>
      <c r="AM75" s="37" t="s">
        <v>49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1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1" s="1" customFormat="1" ht="24.95" customHeight="1">
      <c r="B82" s="26"/>
      <c r="C82" s="18" t="s">
        <v>52</v>
      </c>
      <c r="AR82" s="26"/>
    </row>
    <row r="83" spans="1:91" s="1" customFormat="1" ht="6.95" customHeight="1">
      <c r="B83" s="26"/>
      <c r="AR83" s="26"/>
    </row>
    <row r="84" spans="1:91" s="3" customFormat="1" ht="12" customHeight="1">
      <c r="B84" s="42"/>
      <c r="C84" s="23" t="s">
        <v>12</v>
      </c>
      <c r="L84" s="3" t="str">
        <f>K5</f>
        <v>01</v>
      </c>
      <c r="AR84" s="42"/>
    </row>
    <row r="85" spans="1:91" s="4" customFormat="1" ht="36.950000000000003" customHeight="1">
      <c r="B85" s="43"/>
      <c r="C85" s="44" t="s">
        <v>14</v>
      </c>
      <c r="L85" s="171" t="str">
        <f>K6</f>
        <v>Rekapitulace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R85" s="43"/>
    </row>
    <row r="86" spans="1:91" s="1" customFormat="1" ht="6.95" customHeight="1">
      <c r="B86" s="26"/>
      <c r="AR86" s="26"/>
    </row>
    <row r="87" spans="1:91" s="1" customFormat="1" ht="12" customHeight="1">
      <c r="B87" s="26"/>
      <c r="C87" s="23" t="s">
        <v>18</v>
      </c>
      <c r="L87" s="45" t="str">
        <f>IF(K8="","",K8)</f>
        <v xml:space="preserve"> </v>
      </c>
      <c r="AI87" s="23" t="s">
        <v>20</v>
      </c>
      <c r="AM87" s="173" t="str">
        <f>IF(AN8= "","",AN8)</f>
        <v>11. 9. 2024</v>
      </c>
      <c r="AN87" s="173"/>
      <c r="AR87" s="26"/>
    </row>
    <row r="88" spans="1:91" s="1" customFormat="1" ht="6.95" customHeight="1">
      <c r="B88" s="26"/>
      <c r="AR88" s="26"/>
    </row>
    <row r="89" spans="1:91" s="1" customFormat="1" ht="15.2" customHeight="1">
      <c r="B89" s="26"/>
      <c r="C89" s="23" t="s">
        <v>22</v>
      </c>
      <c r="L89" s="3" t="str">
        <f>IF(E11= "","",E11)</f>
        <v xml:space="preserve"> </v>
      </c>
      <c r="AI89" s="23" t="s">
        <v>29</v>
      </c>
      <c r="AM89" s="174" t="str">
        <f>IF(E17="","",E17)</f>
        <v xml:space="preserve"> </v>
      </c>
      <c r="AN89" s="175"/>
      <c r="AO89" s="175"/>
      <c r="AP89" s="175"/>
      <c r="AR89" s="26"/>
      <c r="AS89" s="176" t="s">
        <v>53</v>
      </c>
      <c r="AT89" s="177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>
      <c r="B90" s="26"/>
      <c r="C90" s="23" t="s">
        <v>25</v>
      </c>
      <c r="L90" s="3" t="str">
        <f>IF(E14="","",E14)</f>
        <v>Experior s.r.o.</v>
      </c>
      <c r="AI90" s="23" t="s">
        <v>31</v>
      </c>
      <c r="AM90" s="174" t="str">
        <f>IF(E20="","",E20)</f>
        <v xml:space="preserve"> </v>
      </c>
      <c r="AN90" s="175"/>
      <c r="AO90" s="175"/>
      <c r="AP90" s="175"/>
      <c r="AR90" s="26"/>
      <c r="AS90" s="178"/>
      <c r="AT90" s="179"/>
      <c r="BD90" s="50"/>
    </row>
    <row r="91" spans="1:91" s="1" customFormat="1" ht="10.9" customHeight="1">
      <c r="B91" s="26"/>
      <c r="AR91" s="26"/>
      <c r="AS91" s="178"/>
      <c r="AT91" s="179"/>
      <c r="BD91" s="50"/>
    </row>
    <row r="92" spans="1:91" s="1" customFormat="1" ht="29.25" customHeight="1">
      <c r="B92" s="26"/>
      <c r="C92" s="166" t="s">
        <v>54</v>
      </c>
      <c r="D92" s="167"/>
      <c r="E92" s="167"/>
      <c r="F92" s="167"/>
      <c r="G92" s="167"/>
      <c r="H92" s="51"/>
      <c r="I92" s="168" t="s">
        <v>55</v>
      </c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9" t="s">
        <v>56</v>
      </c>
      <c r="AH92" s="167"/>
      <c r="AI92" s="167"/>
      <c r="AJ92" s="167"/>
      <c r="AK92" s="167"/>
      <c r="AL92" s="167"/>
      <c r="AM92" s="167"/>
      <c r="AN92" s="168" t="s">
        <v>57</v>
      </c>
      <c r="AO92" s="167"/>
      <c r="AP92" s="170"/>
      <c r="AQ92" s="52" t="s">
        <v>58</v>
      </c>
      <c r="AR92" s="26"/>
      <c r="AS92" s="53" t="s">
        <v>59</v>
      </c>
      <c r="AT92" s="54" t="s">
        <v>60</v>
      </c>
      <c r="AU92" s="54" t="s">
        <v>61</v>
      </c>
      <c r="AV92" s="54" t="s">
        <v>62</v>
      </c>
      <c r="AW92" s="54" t="s">
        <v>63</v>
      </c>
      <c r="AX92" s="54" t="s">
        <v>64</v>
      </c>
      <c r="AY92" s="54" t="s">
        <v>65</v>
      </c>
      <c r="AZ92" s="54" t="s">
        <v>66</v>
      </c>
      <c r="BA92" s="54" t="s">
        <v>67</v>
      </c>
      <c r="BB92" s="54" t="s">
        <v>68</v>
      </c>
      <c r="BC92" s="54" t="s">
        <v>69</v>
      </c>
      <c r="BD92" s="55" t="s">
        <v>70</v>
      </c>
    </row>
    <row r="93" spans="1:91" s="1" customFormat="1" ht="10.9" customHeight="1">
      <c r="B93" s="26"/>
      <c r="AR93" s="26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>
      <c r="B94" s="57"/>
      <c r="C94" s="58" t="s">
        <v>71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64">
        <f>ROUND(SUM(AG95:AG96),2)</f>
        <v>-757132.43</v>
      </c>
      <c r="AH94" s="164"/>
      <c r="AI94" s="164"/>
      <c r="AJ94" s="164"/>
      <c r="AK94" s="164"/>
      <c r="AL94" s="164"/>
      <c r="AM94" s="164"/>
      <c r="AN94" s="165">
        <f>SUM(AG94,AT94)</f>
        <v>-916130.24</v>
      </c>
      <c r="AO94" s="165"/>
      <c r="AP94" s="165"/>
      <c r="AQ94" s="61" t="s">
        <v>1</v>
      </c>
      <c r="AR94" s="57"/>
      <c r="AS94" s="62">
        <f>ROUND(SUM(AS95:AS96),2)</f>
        <v>0</v>
      </c>
      <c r="AT94" s="63">
        <f>ROUND(SUM(AV94:AW94),2)</f>
        <v>-158997.81</v>
      </c>
      <c r="AU94" s="64">
        <f>ROUND(SUM(AU95:AU96),5)</f>
        <v>0</v>
      </c>
      <c r="AV94" s="63">
        <f>ROUND(AZ94*L29,2)</f>
        <v>-158997.81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ROUND(SUM(AZ95:AZ96),2)</f>
        <v>-757132.43</v>
      </c>
      <c r="BA94" s="63">
        <f>ROUND(SUM(BA95:BA96),2)</f>
        <v>0</v>
      </c>
      <c r="BB94" s="63">
        <f>ROUND(SUM(BB95:BB96),2)</f>
        <v>0</v>
      </c>
      <c r="BC94" s="63">
        <f>ROUND(SUM(BC95:BC96),2)</f>
        <v>0</v>
      </c>
      <c r="BD94" s="65">
        <f>ROUND(SUM(BD95:BD96),2)</f>
        <v>0</v>
      </c>
      <c r="BS94" s="66" t="s">
        <v>72</v>
      </c>
      <c r="BT94" s="66" t="s">
        <v>73</v>
      </c>
      <c r="BU94" s="67" t="s">
        <v>74</v>
      </c>
      <c r="BV94" s="66" t="s">
        <v>75</v>
      </c>
      <c r="BW94" s="66" t="s">
        <v>5</v>
      </c>
      <c r="BX94" s="66" t="s">
        <v>76</v>
      </c>
      <c r="CL94" s="66" t="s">
        <v>1</v>
      </c>
    </row>
    <row r="95" spans="1:91" s="6" customFormat="1" ht="24.75" customHeight="1">
      <c r="A95" s="68" t="s">
        <v>77</v>
      </c>
      <c r="B95" s="69"/>
      <c r="C95" s="70"/>
      <c r="D95" s="163" t="s">
        <v>78</v>
      </c>
      <c r="E95" s="163"/>
      <c r="F95" s="163"/>
      <c r="G95" s="163"/>
      <c r="H95" s="163"/>
      <c r="I95" s="71"/>
      <c r="J95" s="163" t="s">
        <v>79</v>
      </c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1">
        <f>'O 01a-01.MNP - Stavební č...'!J30</f>
        <v>-1170272.1100000001</v>
      </c>
      <c r="AH95" s="162"/>
      <c r="AI95" s="162"/>
      <c r="AJ95" s="162"/>
      <c r="AK95" s="162"/>
      <c r="AL95" s="162"/>
      <c r="AM95" s="162"/>
      <c r="AN95" s="161">
        <f>SUM(AG95,AT95)</f>
        <v>-1416029.25</v>
      </c>
      <c r="AO95" s="162"/>
      <c r="AP95" s="162"/>
      <c r="AQ95" s="72" t="s">
        <v>80</v>
      </c>
      <c r="AR95" s="69"/>
      <c r="AS95" s="73">
        <v>0</v>
      </c>
      <c r="AT95" s="74">
        <f>ROUND(SUM(AV95:AW95),2)</f>
        <v>-245757.14</v>
      </c>
      <c r="AU95" s="75">
        <f>'O 01a-01.MNP - Stavební č...'!P119</f>
        <v>0</v>
      </c>
      <c r="AV95" s="74">
        <f>'O 01a-01.MNP - Stavební č...'!J33</f>
        <v>-245757.14</v>
      </c>
      <c r="AW95" s="74">
        <f>'O 01a-01.MNP - Stavební č...'!J34</f>
        <v>0</v>
      </c>
      <c r="AX95" s="74">
        <f>'O 01a-01.MNP - Stavební č...'!J35</f>
        <v>0</v>
      </c>
      <c r="AY95" s="74">
        <f>'O 01a-01.MNP - Stavební č...'!J36</f>
        <v>0</v>
      </c>
      <c r="AZ95" s="74">
        <f>'O 01a-01.MNP - Stavební č...'!F33</f>
        <v>-1170272.1100000001</v>
      </c>
      <c r="BA95" s="74">
        <f>'O 01a-01.MNP - Stavební č...'!F34</f>
        <v>0</v>
      </c>
      <c r="BB95" s="74">
        <f>'O 01a-01.MNP - Stavební č...'!F35</f>
        <v>0</v>
      </c>
      <c r="BC95" s="74">
        <f>'O 01a-01.MNP - Stavební č...'!F36</f>
        <v>0</v>
      </c>
      <c r="BD95" s="76">
        <f>'O 01a-01.MNP - Stavební č...'!F37</f>
        <v>0</v>
      </c>
      <c r="BT95" s="77" t="s">
        <v>81</v>
      </c>
      <c r="BV95" s="77" t="s">
        <v>75</v>
      </c>
      <c r="BW95" s="77" t="s">
        <v>82</v>
      </c>
      <c r="BX95" s="77" t="s">
        <v>5</v>
      </c>
      <c r="CL95" s="77" t="s">
        <v>1</v>
      </c>
      <c r="CM95" s="77" t="s">
        <v>83</v>
      </c>
    </row>
    <row r="96" spans="1:91" s="6" customFormat="1" ht="24.75" customHeight="1">
      <c r="A96" s="68" t="s">
        <v>77</v>
      </c>
      <c r="B96" s="69"/>
      <c r="C96" s="70"/>
      <c r="D96" s="163" t="s">
        <v>84</v>
      </c>
      <c r="E96" s="163"/>
      <c r="F96" s="163"/>
      <c r="G96" s="163"/>
      <c r="H96" s="163"/>
      <c r="I96" s="71"/>
      <c r="J96" s="163" t="s">
        <v>85</v>
      </c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61">
        <f>'O 01a-01.VCP - Stavební č...'!J30</f>
        <v>413139.68</v>
      </c>
      <c r="AH96" s="162"/>
      <c r="AI96" s="162"/>
      <c r="AJ96" s="162"/>
      <c r="AK96" s="162"/>
      <c r="AL96" s="162"/>
      <c r="AM96" s="162"/>
      <c r="AN96" s="161">
        <f>SUM(AG96,AT96)</f>
        <v>499899.01</v>
      </c>
      <c r="AO96" s="162"/>
      <c r="AP96" s="162"/>
      <c r="AQ96" s="72" t="s">
        <v>80</v>
      </c>
      <c r="AR96" s="69"/>
      <c r="AS96" s="78">
        <v>0</v>
      </c>
      <c r="AT96" s="79">
        <f>ROUND(SUM(AV96:AW96),2)</f>
        <v>86759.33</v>
      </c>
      <c r="AU96" s="80">
        <f>'O 01a-01.VCP - Stavební č...'!P119</f>
        <v>0</v>
      </c>
      <c r="AV96" s="79">
        <f>'O 01a-01.VCP - Stavební č...'!J33</f>
        <v>86759.33</v>
      </c>
      <c r="AW96" s="79">
        <f>'O 01a-01.VCP - Stavební č...'!J34</f>
        <v>0</v>
      </c>
      <c r="AX96" s="79">
        <f>'O 01a-01.VCP - Stavební č...'!J35</f>
        <v>0</v>
      </c>
      <c r="AY96" s="79">
        <f>'O 01a-01.VCP - Stavební č...'!J36</f>
        <v>0</v>
      </c>
      <c r="AZ96" s="79">
        <f>'O 01a-01.VCP - Stavební č...'!F33</f>
        <v>413139.68</v>
      </c>
      <c r="BA96" s="79">
        <f>'O 01a-01.VCP - Stavební č...'!F34</f>
        <v>0</v>
      </c>
      <c r="BB96" s="79">
        <f>'O 01a-01.VCP - Stavební č...'!F35</f>
        <v>0</v>
      </c>
      <c r="BC96" s="79">
        <f>'O 01a-01.VCP - Stavební č...'!F36</f>
        <v>0</v>
      </c>
      <c r="BD96" s="81">
        <f>'O 01a-01.VCP - Stavební č...'!F37</f>
        <v>0</v>
      </c>
      <c r="BT96" s="77" t="s">
        <v>81</v>
      </c>
      <c r="BV96" s="77" t="s">
        <v>75</v>
      </c>
      <c r="BW96" s="77" t="s">
        <v>86</v>
      </c>
      <c r="BX96" s="77" t="s">
        <v>5</v>
      </c>
      <c r="CL96" s="77" t="s">
        <v>1</v>
      </c>
      <c r="CM96" s="77" t="s">
        <v>83</v>
      </c>
    </row>
    <row r="97" spans="2:44" s="1" customFormat="1" ht="30" customHeight="1">
      <c r="B97" s="26"/>
      <c r="AR97" s="26"/>
    </row>
    <row r="98" spans="2:44" s="1" customFormat="1" ht="6.95" customHeight="1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26"/>
    </row>
  </sheetData>
  <sheetProtection algorithmName="SHA-512" hashValue="6xomp4ict1r3vw78rug7v2p4P3XLrouwp3sjRohZsqg/3g/YHfugrMM3AERcBfviB2LURV8O6NoN/rEmNABV4Q==" saltValue="CNun8W/Zhkfth4qynmwDdDJNhVTuvyfZeOcSm242E6NnWteO4jy9dgxhks/+MbNAmNSKTuEvL6iEEcaEYzQTYQ==" spinCount="100000" sheet="1" objects="1" scenarios="1" formatColumns="0" formatRows="0"/>
  <mergeCells count="44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O 01a-01.MNP - Stavební č...'!C2" display="/" xr:uid="{00000000-0004-0000-0000-000000000000}"/>
    <hyperlink ref="A96" location="'O 01a-01.VCP - Stavební č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B2:BM15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4" t="s">
        <v>82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87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194" t="str">
        <f>'Rekapitulace stavby'!K6</f>
        <v>Rekapitulace</v>
      </c>
      <c r="F7" s="195"/>
      <c r="G7" s="195"/>
      <c r="H7" s="195"/>
      <c r="L7" s="17"/>
    </row>
    <row r="8" spans="2:46" s="1" customFormat="1" ht="12" customHeight="1">
      <c r="B8" s="26"/>
      <c r="D8" s="23" t="s">
        <v>88</v>
      </c>
      <c r="L8" s="26"/>
    </row>
    <row r="9" spans="2:46" s="1" customFormat="1" ht="16.5" customHeight="1">
      <c r="B9" s="26"/>
      <c r="E9" s="171" t="s">
        <v>89</v>
      </c>
      <c r="F9" s="193"/>
      <c r="G9" s="193"/>
      <c r="H9" s="193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16</v>
      </c>
      <c r="F11" s="21" t="s">
        <v>1</v>
      </c>
      <c r="I11" s="23" t="s">
        <v>17</v>
      </c>
      <c r="J11" s="21" t="s">
        <v>1</v>
      </c>
      <c r="L11" s="26"/>
    </row>
    <row r="12" spans="2:46" s="1" customFormat="1" ht="12" customHeight="1">
      <c r="B12" s="26"/>
      <c r="D12" s="23" t="s">
        <v>18</v>
      </c>
      <c r="F12" s="21" t="s">
        <v>19</v>
      </c>
      <c r="I12" s="23" t="s">
        <v>20</v>
      </c>
      <c r="J12" s="46" t="str">
        <f>'Rekapitulace stavby'!AN8</f>
        <v>11. 9. 2024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22</v>
      </c>
      <c r="I14" s="23" t="s">
        <v>23</v>
      </c>
      <c r="J14" s="21" t="str">
        <f>IF('Rekapitulace stavby'!AN10="","",'Rekapitulace stavby'!AN10)</f>
        <v/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24</v>
      </c>
      <c r="J15" s="21" t="str">
        <f>IF('Rekapitulace stavby'!AN11="","",'Rekapitulace stavby'!AN11)</f>
        <v/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3" t="s">
        <v>25</v>
      </c>
      <c r="I17" s="23" t="s">
        <v>23</v>
      </c>
      <c r="J17" s="21" t="str">
        <f>'Rekapitulace stavby'!AN13</f>
        <v>28577132</v>
      </c>
      <c r="L17" s="26"/>
    </row>
    <row r="18" spans="2:12" s="1" customFormat="1" ht="18" customHeight="1">
      <c r="B18" s="26"/>
      <c r="E18" s="187" t="str">
        <f>'Rekapitulace stavby'!E14</f>
        <v>Experior s.r.o.</v>
      </c>
      <c r="F18" s="187"/>
      <c r="G18" s="187"/>
      <c r="H18" s="187"/>
      <c r="I18" s="23" t="s">
        <v>24</v>
      </c>
      <c r="J18" s="21" t="str">
        <f>'Rekapitulace stavby'!AN14</f>
        <v>CZ28577132</v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29</v>
      </c>
      <c r="I20" s="23" t="s">
        <v>23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24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31</v>
      </c>
      <c r="I23" s="23" t="s">
        <v>23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24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32</v>
      </c>
      <c r="L26" s="26"/>
    </row>
    <row r="27" spans="2:12" s="7" customFormat="1" ht="16.5" customHeight="1">
      <c r="B27" s="83"/>
      <c r="E27" s="189" t="s">
        <v>1</v>
      </c>
      <c r="F27" s="189"/>
      <c r="G27" s="189"/>
      <c r="H27" s="189"/>
      <c r="L27" s="83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customHeight="1">
      <c r="B30" s="26"/>
      <c r="D30" s="84" t="s">
        <v>33</v>
      </c>
      <c r="J30" s="60">
        <f>ROUND(J119, 2)</f>
        <v>-1170272.1100000001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customHeight="1">
      <c r="B32" s="26"/>
      <c r="F32" s="29" t="s">
        <v>35</v>
      </c>
      <c r="I32" s="29" t="s">
        <v>34</v>
      </c>
      <c r="J32" s="29" t="s">
        <v>36</v>
      </c>
      <c r="L32" s="26"/>
    </row>
    <row r="33" spans="2:12" s="1" customFormat="1" ht="14.45" customHeight="1">
      <c r="B33" s="26"/>
      <c r="D33" s="49" t="s">
        <v>37</v>
      </c>
      <c r="E33" s="23" t="s">
        <v>38</v>
      </c>
      <c r="F33" s="85">
        <f>ROUND((SUM(BE119:BE150)),  2)</f>
        <v>-1170272.1100000001</v>
      </c>
      <c r="I33" s="86">
        <v>0.21</v>
      </c>
      <c r="J33" s="85">
        <f>ROUND(((SUM(BE119:BE150))*I33),  2)</f>
        <v>-245757.14</v>
      </c>
      <c r="L33" s="26"/>
    </row>
    <row r="34" spans="2:12" s="1" customFormat="1" ht="14.45" customHeight="1">
      <c r="B34" s="26"/>
      <c r="E34" s="23" t="s">
        <v>39</v>
      </c>
      <c r="F34" s="85">
        <f>ROUND((SUM(BF119:BF150)),  2)</f>
        <v>0</v>
      </c>
      <c r="I34" s="86">
        <v>0.12</v>
      </c>
      <c r="J34" s="85">
        <f>ROUND(((SUM(BF119:BF150))*I34),  2)</f>
        <v>0</v>
      </c>
      <c r="L34" s="26"/>
    </row>
    <row r="35" spans="2:12" s="1" customFormat="1" ht="14.45" hidden="1" customHeight="1">
      <c r="B35" s="26"/>
      <c r="E35" s="23" t="s">
        <v>40</v>
      </c>
      <c r="F35" s="85">
        <f>ROUND((SUM(BG119:BG150)),  2)</f>
        <v>0</v>
      </c>
      <c r="I35" s="86">
        <v>0.21</v>
      </c>
      <c r="J35" s="85">
        <f>0</f>
        <v>0</v>
      </c>
      <c r="L35" s="26"/>
    </row>
    <row r="36" spans="2:12" s="1" customFormat="1" ht="14.45" hidden="1" customHeight="1">
      <c r="B36" s="26"/>
      <c r="E36" s="23" t="s">
        <v>41</v>
      </c>
      <c r="F36" s="85">
        <f>ROUND((SUM(BH119:BH150)),  2)</f>
        <v>0</v>
      </c>
      <c r="I36" s="86">
        <v>0.12</v>
      </c>
      <c r="J36" s="85">
        <f>0</f>
        <v>0</v>
      </c>
      <c r="L36" s="26"/>
    </row>
    <row r="37" spans="2:12" s="1" customFormat="1" ht="14.45" hidden="1" customHeight="1">
      <c r="B37" s="26"/>
      <c r="E37" s="23" t="s">
        <v>42</v>
      </c>
      <c r="F37" s="85">
        <f>ROUND((SUM(BI119:BI150)),  2)</f>
        <v>0</v>
      </c>
      <c r="I37" s="86">
        <v>0</v>
      </c>
      <c r="J37" s="85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7"/>
      <c r="D39" s="88" t="s">
        <v>43</v>
      </c>
      <c r="E39" s="51"/>
      <c r="F39" s="51"/>
      <c r="G39" s="89" t="s">
        <v>44</v>
      </c>
      <c r="H39" s="90" t="s">
        <v>45</v>
      </c>
      <c r="I39" s="51"/>
      <c r="J39" s="91">
        <f>SUM(J30:J37)</f>
        <v>-1416029.25</v>
      </c>
      <c r="K39" s="92"/>
      <c r="L39" s="26"/>
    </row>
    <row r="40" spans="2:12" s="1" customFormat="1" ht="14.45" customHeight="1">
      <c r="B40" s="26"/>
      <c r="L40" s="26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6"/>
      <c r="D50" s="35" t="s">
        <v>46</v>
      </c>
      <c r="E50" s="36"/>
      <c r="F50" s="36"/>
      <c r="G50" s="35" t="s">
        <v>47</v>
      </c>
      <c r="H50" s="36"/>
      <c r="I50" s="36"/>
      <c r="J50" s="36"/>
      <c r="K50" s="36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7" t="s">
        <v>48</v>
      </c>
      <c r="E61" s="28"/>
      <c r="F61" s="93" t="s">
        <v>49</v>
      </c>
      <c r="G61" s="37" t="s">
        <v>48</v>
      </c>
      <c r="H61" s="28"/>
      <c r="I61" s="28"/>
      <c r="J61" s="94" t="s">
        <v>49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5" t="s">
        <v>50</v>
      </c>
      <c r="E65" s="36"/>
      <c r="F65" s="36"/>
      <c r="G65" s="35" t="s">
        <v>51</v>
      </c>
      <c r="H65" s="36"/>
      <c r="I65" s="36"/>
      <c r="J65" s="36"/>
      <c r="K65" s="36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7" t="s">
        <v>48</v>
      </c>
      <c r="E76" s="28"/>
      <c r="F76" s="93" t="s">
        <v>49</v>
      </c>
      <c r="G76" s="37" t="s">
        <v>48</v>
      </c>
      <c r="H76" s="28"/>
      <c r="I76" s="28"/>
      <c r="J76" s="94" t="s">
        <v>49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47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1" customFormat="1" ht="24.95" customHeight="1">
      <c r="B82" s="26"/>
      <c r="C82" s="18" t="s">
        <v>90</v>
      </c>
      <c r="L82" s="26"/>
    </row>
    <row r="83" spans="2:47" s="1" customFormat="1" ht="6.95" customHeight="1">
      <c r="B83" s="26"/>
      <c r="L83" s="26"/>
    </row>
    <row r="84" spans="2:47" s="1" customFormat="1" ht="12" customHeight="1">
      <c r="B84" s="26"/>
      <c r="C84" s="23" t="s">
        <v>14</v>
      </c>
      <c r="L84" s="26"/>
    </row>
    <row r="85" spans="2:47" s="1" customFormat="1" ht="16.5" customHeight="1">
      <c r="B85" s="26"/>
      <c r="E85" s="194" t="str">
        <f>E7</f>
        <v>Rekapitulace</v>
      </c>
      <c r="F85" s="195"/>
      <c r="G85" s="195"/>
      <c r="H85" s="195"/>
      <c r="L85" s="26"/>
    </row>
    <row r="86" spans="2:47" s="1" customFormat="1" ht="12" customHeight="1">
      <c r="B86" s="26"/>
      <c r="C86" s="23" t="s">
        <v>88</v>
      </c>
      <c r="L86" s="26"/>
    </row>
    <row r="87" spans="2:47" s="1" customFormat="1" ht="16.5" customHeight="1">
      <c r="B87" s="26"/>
      <c r="E87" s="171" t="str">
        <f>E9</f>
        <v>O 01a-01.MNP - Stavební část - MNP</v>
      </c>
      <c r="F87" s="193"/>
      <c r="G87" s="193"/>
      <c r="H87" s="193"/>
      <c r="L87" s="26"/>
    </row>
    <row r="88" spans="2:47" s="1" customFormat="1" ht="6.95" customHeight="1">
      <c r="B88" s="26"/>
      <c r="L88" s="26"/>
    </row>
    <row r="89" spans="2:47" s="1" customFormat="1" ht="12" customHeight="1">
      <c r="B89" s="26"/>
      <c r="C89" s="23" t="s">
        <v>18</v>
      </c>
      <c r="F89" s="21" t="str">
        <f>F12</f>
        <v xml:space="preserve"> </v>
      </c>
      <c r="I89" s="23" t="s">
        <v>20</v>
      </c>
      <c r="J89" s="46" t="str">
        <f>IF(J12="","",J12)</f>
        <v>11. 9. 2024</v>
      </c>
      <c r="L89" s="26"/>
    </row>
    <row r="90" spans="2:47" s="1" customFormat="1" ht="6.95" customHeight="1">
      <c r="B90" s="26"/>
      <c r="L90" s="26"/>
    </row>
    <row r="91" spans="2:47" s="1" customFormat="1" ht="15.2" customHeight="1">
      <c r="B91" s="26"/>
      <c r="C91" s="23" t="s">
        <v>22</v>
      </c>
      <c r="F91" s="21" t="str">
        <f>E15</f>
        <v xml:space="preserve"> </v>
      </c>
      <c r="I91" s="23" t="s">
        <v>29</v>
      </c>
      <c r="J91" s="24" t="str">
        <f>E21</f>
        <v xml:space="preserve"> </v>
      </c>
      <c r="L91" s="26"/>
    </row>
    <row r="92" spans="2:47" s="1" customFormat="1" ht="15.2" customHeight="1">
      <c r="B92" s="26"/>
      <c r="C92" s="23" t="s">
        <v>25</v>
      </c>
      <c r="F92" s="21" t="str">
        <f>IF(E18="","",E18)</f>
        <v>Experior s.r.o.</v>
      </c>
      <c r="I92" s="23" t="s">
        <v>31</v>
      </c>
      <c r="J92" s="24" t="str">
        <f>E24</f>
        <v xml:space="preserve"> </v>
      </c>
      <c r="L92" s="26"/>
    </row>
    <row r="93" spans="2:47" s="1" customFormat="1" ht="10.35" customHeight="1">
      <c r="B93" s="26"/>
      <c r="L93" s="26"/>
    </row>
    <row r="94" spans="2:47" s="1" customFormat="1" ht="29.25" customHeight="1">
      <c r="B94" s="26"/>
      <c r="C94" s="95" t="s">
        <v>91</v>
      </c>
      <c r="D94" s="87"/>
      <c r="E94" s="87"/>
      <c r="F94" s="87"/>
      <c r="G94" s="87"/>
      <c r="H94" s="87"/>
      <c r="I94" s="87"/>
      <c r="J94" s="96" t="s">
        <v>92</v>
      </c>
      <c r="K94" s="87"/>
      <c r="L94" s="26"/>
    </row>
    <row r="95" spans="2:47" s="1" customFormat="1" ht="10.35" customHeight="1">
      <c r="B95" s="26"/>
      <c r="L95" s="26"/>
    </row>
    <row r="96" spans="2:47" s="1" customFormat="1" ht="22.9" customHeight="1">
      <c r="B96" s="26"/>
      <c r="C96" s="97" t="s">
        <v>93</v>
      </c>
      <c r="J96" s="60">
        <f>J119</f>
        <v>-1170272.1099999996</v>
      </c>
      <c r="L96" s="26"/>
      <c r="AU96" s="14" t="s">
        <v>94</v>
      </c>
    </row>
    <row r="97" spans="2:12" s="8" customFormat="1" ht="24.95" customHeight="1">
      <c r="B97" s="98"/>
      <c r="D97" s="99" t="s">
        <v>95</v>
      </c>
      <c r="E97" s="100"/>
      <c r="F97" s="100"/>
      <c r="G97" s="100"/>
      <c r="H97" s="100"/>
      <c r="I97" s="100"/>
      <c r="J97" s="101">
        <f>J120</f>
        <v>-13358.360000000002</v>
      </c>
      <c r="L97" s="98"/>
    </row>
    <row r="98" spans="2:12" s="8" customFormat="1" ht="24.95" customHeight="1">
      <c r="B98" s="98"/>
      <c r="D98" s="99" t="s">
        <v>96</v>
      </c>
      <c r="E98" s="100"/>
      <c r="F98" s="100"/>
      <c r="G98" s="100"/>
      <c r="H98" s="100"/>
      <c r="I98" s="100"/>
      <c r="J98" s="101">
        <f>J131</f>
        <v>-1143454.7499999995</v>
      </c>
      <c r="L98" s="98"/>
    </row>
    <row r="99" spans="2:12" s="8" customFormat="1" ht="24.95" customHeight="1">
      <c r="B99" s="98"/>
      <c r="D99" s="99" t="s">
        <v>97</v>
      </c>
      <c r="E99" s="100"/>
      <c r="F99" s="100"/>
      <c r="G99" s="100"/>
      <c r="H99" s="100"/>
      <c r="I99" s="100"/>
      <c r="J99" s="101">
        <f>J149</f>
        <v>-13459</v>
      </c>
      <c r="L99" s="98"/>
    </row>
    <row r="100" spans="2:12" s="1" customFormat="1" ht="21.75" customHeight="1">
      <c r="B100" s="26"/>
      <c r="L100" s="26"/>
    </row>
    <row r="101" spans="2:12" s="1" customFormat="1" ht="6.95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26"/>
    </row>
    <row r="105" spans="2:12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6"/>
    </row>
    <row r="106" spans="2:12" s="1" customFormat="1" ht="24.95" customHeight="1">
      <c r="B106" s="26"/>
      <c r="C106" s="18" t="s">
        <v>98</v>
      </c>
      <c r="L106" s="26"/>
    </row>
    <row r="107" spans="2:12" s="1" customFormat="1" ht="6.95" customHeight="1">
      <c r="B107" s="26"/>
      <c r="L107" s="26"/>
    </row>
    <row r="108" spans="2:12" s="1" customFormat="1" ht="12" customHeight="1">
      <c r="B108" s="26"/>
      <c r="C108" s="23" t="s">
        <v>14</v>
      </c>
      <c r="L108" s="26"/>
    </row>
    <row r="109" spans="2:12" s="1" customFormat="1" ht="16.5" customHeight="1">
      <c r="B109" s="26"/>
      <c r="E109" s="194" t="str">
        <f>E7</f>
        <v>Rekapitulace</v>
      </c>
      <c r="F109" s="195"/>
      <c r="G109" s="195"/>
      <c r="H109" s="195"/>
      <c r="L109" s="26"/>
    </row>
    <row r="110" spans="2:12" s="1" customFormat="1" ht="12" customHeight="1">
      <c r="B110" s="26"/>
      <c r="C110" s="23" t="s">
        <v>88</v>
      </c>
      <c r="L110" s="26"/>
    </row>
    <row r="111" spans="2:12" s="1" customFormat="1" ht="16.5" customHeight="1">
      <c r="B111" s="26"/>
      <c r="E111" s="171" t="str">
        <f>E9</f>
        <v>O 01a-01.MNP - Stavební část - MNP</v>
      </c>
      <c r="F111" s="193"/>
      <c r="G111" s="193"/>
      <c r="H111" s="193"/>
      <c r="L111" s="26"/>
    </row>
    <row r="112" spans="2:12" s="1" customFormat="1" ht="6.95" customHeight="1">
      <c r="B112" s="26"/>
      <c r="L112" s="26"/>
    </row>
    <row r="113" spans="2:65" s="1" customFormat="1" ht="12" customHeight="1">
      <c r="B113" s="26"/>
      <c r="C113" s="23" t="s">
        <v>18</v>
      </c>
      <c r="F113" s="21" t="str">
        <f>F12</f>
        <v xml:space="preserve"> </v>
      </c>
      <c r="I113" s="23" t="s">
        <v>20</v>
      </c>
      <c r="J113" s="46" t="str">
        <f>IF(J12="","",J12)</f>
        <v>11. 9. 2024</v>
      </c>
      <c r="L113" s="26"/>
    </row>
    <row r="114" spans="2:65" s="1" customFormat="1" ht="6.95" customHeight="1">
      <c r="B114" s="26"/>
      <c r="L114" s="26"/>
    </row>
    <row r="115" spans="2:65" s="1" customFormat="1" ht="15.2" customHeight="1">
      <c r="B115" s="26"/>
      <c r="C115" s="23" t="s">
        <v>22</v>
      </c>
      <c r="F115" s="21" t="str">
        <f>E15</f>
        <v xml:space="preserve"> </v>
      </c>
      <c r="I115" s="23" t="s">
        <v>29</v>
      </c>
      <c r="J115" s="24" t="str">
        <f>E21</f>
        <v xml:space="preserve"> </v>
      </c>
      <c r="L115" s="26"/>
    </row>
    <row r="116" spans="2:65" s="1" customFormat="1" ht="15.2" customHeight="1">
      <c r="B116" s="26"/>
      <c r="C116" s="23" t="s">
        <v>25</v>
      </c>
      <c r="F116" s="21" t="str">
        <f>IF(E18="","",E18)</f>
        <v>Experior s.r.o.</v>
      </c>
      <c r="I116" s="23" t="s">
        <v>31</v>
      </c>
      <c r="J116" s="24" t="str">
        <f>E24</f>
        <v xml:space="preserve"> </v>
      </c>
      <c r="L116" s="26"/>
    </row>
    <row r="117" spans="2:65" s="1" customFormat="1" ht="10.35" customHeight="1">
      <c r="B117" s="26"/>
      <c r="L117" s="26"/>
    </row>
    <row r="118" spans="2:65" s="9" customFormat="1" ht="29.25" customHeight="1">
      <c r="B118" s="102"/>
      <c r="C118" s="103" t="s">
        <v>99</v>
      </c>
      <c r="D118" s="104" t="s">
        <v>58</v>
      </c>
      <c r="E118" s="104" t="s">
        <v>54</v>
      </c>
      <c r="F118" s="104" t="s">
        <v>55</v>
      </c>
      <c r="G118" s="104" t="s">
        <v>100</v>
      </c>
      <c r="H118" s="104" t="s">
        <v>101</v>
      </c>
      <c r="I118" s="104" t="s">
        <v>102</v>
      </c>
      <c r="J118" s="105" t="s">
        <v>92</v>
      </c>
      <c r="K118" s="106" t="s">
        <v>103</v>
      </c>
      <c r="L118" s="102"/>
      <c r="M118" s="53" t="s">
        <v>1</v>
      </c>
      <c r="N118" s="54" t="s">
        <v>37</v>
      </c>
      <c r="O118" s="54" t="s">
        <v>104</v>
      </c>
      <c r="P118" s="54" t="s">
        <v>105</v>
      </c>
      <c r="Q118" s="54" t="s">
        <v>106</v>
      </c>
      <c r="R118" s="54" t="s">
        <v>107</v>
      </c>
      <c r="S118" s="54" t="s">
        <v>108</v>
      </c>
      <c r="T118" s="55" t="s">
        <v>109</v>
      </c>
    </row>
    <row r="119" spans="2:65" s="1" customFormat="1" ht="22.9" customHeight="1">
      <c r="B119" s="26"/>
      <c r="C119" s="58" t="s">
        <v>110</v>
      </c>
      <c r="J119" s="107">
        <f>BK119</f>
        <v>-1170272.1099999996</v>
      </c>
      <c r="L119" s="26"/>
      <c r="M119" s="56"/>
      <c r="N119" s="47"/>
      <c r="O119" s="47"/>
      <c r="P119" s="108">
        <f>P120+P131+P149</f>
        <v>0</v>
      </c>
      <c r="Q119" s="47"/>
      <c r="R119" s="108">
        <f>R120+R131+R149</f>
        <v>0</v>
      </c>
      <c r="S119" s="47"/>
      <c r="T119" s="109">
        <f>T120+T131+T149</f>
        <v>0</v>
      </c>
      <c r="AT119" s="14" t="s">
        <v>72</v>
      </c>
      <c r="AU119" s="14" t="s">
        <v>94</v>
      </c>
      <c r="BK119" s="110">
        <f>BK120+BK131+BK149</f>
        <v>-1170272.1099999996</v>
      </c>
    </row>
    <row r="120" spans="2:65" s="10" customFormat="1" ht="25.9" customHeight="1">
      <c r="B120" s="111"/>
      <c r="D120" s="112" t="s">
        <v>72</v>
      </c>
      <c r="E120" s="113" t="s">
        <v>111</v>
      </c>
      <c r="F120" s="113" t="s">
        <v>112</v>
      </c>
      <c r="J120" s="114">
        <f>BK120</f>
        <v>-13358.360000000002</v>
      </c>
      <c r="L120" s="111"/>
      <c r="M120" s="115"/>
      <c r="P120" s="116">
        <f>SUM(P121:P130)</f>
        <v>0</v>
      </c>
      <c r="R120" s="116">
        <f>SUM(R121:R130)</f>
        <v>0</v>
      </c>
      <c r="T120" s="117">
        <f>SUM(T121:T130)</f>
        <v>0</v>
      </c>
      <c r="AR120" s="112" t="s">
        <v>81</v>
      </c>
      <c r="AT120" s="118" t="s">
        <v>72</v>
      </c>
      <c r="AU120" s="118" t="s">
        <v>73</v>
      </c>
      <c r="AY120" s="112" t="s">
        <v>113</v>
      </c>
      <c r="BK120" s="119">
        <f>SUM(BK121:BK130)</f>
        <v>-13358.360000000002</v>
      </c>
    </row>
    <row r="121" spans="2:65" s="1" customFormat="1" ht="33" customHeight="1">
      <c r="B121" s="26"/>
      <c r="C121" s="120" t="s">
        <v>114</v>
      </c>
      <c r="D121" s="120" t="s">
        <v>115</v>
      </c>
      <c r="E121" s="121" t="s">
        <v>116</v>
      </c>
      <c r="F121" s="122" t="s">
        <v>117</v>
      </c>
      <c r="G121" s="123" t="s">
        <v>118</v>
      </c>
      <c r="H121" s="124">
        <v>-9.2720000000000002</v>
      </c>
      <c r="I121" s="125">
        <v>800</v>
      </c>
      <c r="J121" s="125">
        <f t="shared" ref="J121:J128" si="0">ROUND(I121*H121,2)</f>
        <v>-7417.6</v>
      </c>
      <c r="K121" s="126"/>
      <c r="L121" s="26"/>
      <c r="M121" s="127" t="s">
        <v>1</v>
      </c>
      <c r="N121" s="128" t="s">
        <v>38</v>
      </c>
      <c r="O121" s="129">
        <v>0</v>
      </c>
      <c r="P121" s="129">
        <f t="shared" ref="P121:P128" si="1">O121*H121</f>
        <v>0</v>
      </c>
      <c r="Q121" s="129">
        <v>0</v>
      </c>
      <c r="R121" s="129">
        <f t="shared" ref="R121:R128" si="2">Q121*H121</f>
        <v>0</v>
      </c>
      <c r="S121" s="129">
        <v>0</v>
      </c>
      <c r="T121" s="130">
        <f t="shared" ref="T121:T128" si="3">S121*H121</f>
        <v>0</v>
      </c>
      <c r="AR121" s="131" t="s">
        <v>119</v>
      </c>
      <c r="AT121" s="131" t="s">
        <v>115</v>
      </c>
      <c r="AU121" s="131" t="s">
        <v>81</v>
      </c>
      <c r="AY121" s="14" t="s">
        <v>113</v>
      </c>
      <c r="BE121" s="132">
        <f t="shared" ref="BE121:BE128" si="4">IF(N121="základní",J121,0)</f>
        <v>-7417.6</v>
      </c>
      <c r="BF121" s="132">
        <f t="shared" ref="BF121:BF128" si="5">IF(N121="snížená",J121,0)</f>
        <v>0</v>
      </c>
      <c r="BG121" s="132">
        <f t="shared" ref="BG121:BG128" si="6">IF(N121="zákl. přenesená",J121,0)</f>
        <v>0</v>
      </c>
      <c r="BH121" s="132">
        <f t="shared" ref="BH121:BH128" si="7">IF(N121="sníž. přenesená",J121,0)</f>
        <v>0</v>
      </c>
      <c r="BI121" s="132">
        <f t="shared" ref="BI121:BI128" si="8">IF(N121="nulová",J121,0)</f>
        <v>0</v>
      </c>
      <c r="BJ121" s="14" t="s">
        <v>81</v>
      </c>
      <c r="BK121" s="132">
        <f t="shared" ref="BK121:BK128" si="9">ROUND(I121*H121,2)</f>
        <v>-7417.6</v>
      </c>
      <c r="BL121" s="14" t="s">
        <v>119</v>
      </c>
      <c r="BM121" s="131" t="s">
        <v>83</v>
      </c>
    </row>
    <row r="122" spans="2:65" s="1" customFormat="1" ht="37.9" customHeight="1">
      <c r="B122" s="26"/>
      <c r="C122" s="120" t="s">
        <v>120</v>
      </c>
      <c r="D122" s="120" t="s">
        <v>115</v>
      </c>
      <c r="E122" s="121" t="s">
        <v>121</v>
      </c>
      <c r="F122" s="122" t="s">
        <v>122</v>
      </c>
      <c r="G122" s="123" t="s">
        <v>123</v>
      </c>
      <c r="H122" s="124">
        <v>-7.73</v>
      </c>
      <c r="I122" s="125">
        <v>140</v>
      </c>
      <c r="J122" s="125">
        <f t="shared" si="0"/>
        <v>-1082.2</v>
      </c>
      <c r="K122" s="126"/>
      <c r="L122" s="26"/>
      <c r="M122" s="127" t="s">
        <v>1</v>
      </c>
      <c r="N122" s="128" t="s">
        <v>38</v>
      </c>
      <c r="O122" s="129">
        <v>0</v>
      </c>
      <c r="P122" s="129">
        <f t="shared" si="1"/>
        <v>0</v>
      </c>
      <c r="Q122" s="129">
        <v>0</v>
      </c>
      <c r="R122" s="129">
        <f t="shared" si="2"/>
        <v>0</v>
      </c>
      <c r="S122" s="129">
        <v>0</v>
      </c>
      <c r="T122" s="130">
        <f t="shared" si="3"/>
        <v>0</v>
      </c>
      <c r="AR122" s="131" t="s">
        <v>119</v>
      </c>
      <c r="AT122" s="131" t="s">
        <v>115</v>
      </c>
      <c r="AU122" s="131" t="s">
        <v>81</v>
      </c>
      <c r="AY122" s="14" t="s">
        <v>113</v>
      </c>
      <c r="BE122" s="132">
        <f t="shared" si="4"/>
        <v>-1082.2</v>
      </c>
      <c r="BF122" s="132">
        <f t="shared" si="5"/>
        <v>0</v>
      </c>
      <c r="BG122" s="132">
        <f t="shared" si="6"/>
        <v>0</v>
      </c>
      <c r="BH122" s="132">
        <f t="shared" si="7"/>
        <v>0</v>
      </c>
      <c r="BI122" s="132">
        <f t="shared" si="8"/>
        <v>0</v>
      </c>
      <c r="BJ122" s="14" t="s">
        <v>81</v>
      </c>
      <c r="BK122" s="132">
        <f t="shared" si="9"/>
        <v>-1082.2</v>
      </c>
      <c r="BL122" s="14" t="s">
        <v>119</v>
      </c>
      <c r="BM122" s="131" t="s">
        <v>119</v>
      </c>
    </row>
    <row r="123" spans="2:65" s="1" customFormat="1" ht="37.9" customHeight="1">
      <c r="B123" s="26"/>
      <c r="C123" s="120" t="s">
        <v>124</v>
      </c>
      <c r="D123" s="120" t="s">
        <v>115</v>
      </c>
      <c r="E123" s="121" t="s">
        <v>125</v>
      </c>
      <c r="F123" s="122" t="s">
        <v>126</v>
      </c>
      <c r="G123" s="123" t="s">
        <v>118</v>
      </c>
      <c r="H123" s="124">
        <v>-9.2720000000000002</v>
      </c>
      <c r="I123" s="125">
        <v>80</v>
      </c>
      <c r="J123" s="125">
        <f t="shared" si="0"/>
        <v>-741.76</v>
      </c>
      <c r="K123" s="126"/>
      <c r="L123" s="26"/>
      <c r="M123" s="127" t="s">
        <v>1</v>
      </c>
      <c r="N123" s="128" t="s">
        <v>38</v>
      </c>
      <c r="O123" s="129">
        <v>0</v>
      </c>
      <c r="P123" s="129">
        <f t="shared" si="1"/>
        <v>0</v>
      </c>
      <c r="Q123" s="129">
        <v>0</v>
      </c>
      <c r="R123" s="129">
        <f t="shared" si="2"/>
        <v>0</v>
      </c>
      <c r="S123" s="129">
        <v>0</v>
      </c>
      <c r="T123" s="130">
        <f t="shared" si="3"/>
        <v>0</v>
      </c>
      <c r="AR123" s="131" t="s">
        <v>119</v>
      </c>
      <c r="AT123" s="131" t="s">
        <v>115</v>
      </c>
      <c r="AU123" s="131" t="s">
        <v>81</v>
      </c>
      <c r="AY123" s="14" t="s">
        <v>113</v>
      </c>
      <c r="BE123" s="132">
        <f t="shared" si="4"/>
        <v>-741.76</v>
      </c>
      <c r="BF123" s="132">
        <f t="shared" si="5"/>
        <v>0</v>
      </c>
      <c r="BG123" s="132">
        <f t="shared" si="6"/>
        <v>0</v>
      </c>
      <c r="BH123" s="132">
        <f t="shared" si="7"/>
        <v>0</v>
      </c>
      <c r="BI123" s="132">
        <f t="shared" si="8"/>
        <v>0</v>
      </c>
      <c r="BJ123" s="14" t="s">
        <v>81</v>
      </c>
      <c r="BK123" s="132">
        <f t="shared" si="9"/>
        <v>-741.76</v>
      </c>
      <c r="BL123" s="14" t="s">
        <v>119</v>
      </c>
      <c r="BM123" s="131" t="s">
        <v>120</v>
      </c>
    </row>
    <row r="124" spans="2:65" s="1" customFormat="1" ht="16.5" customHeight="1">
      <c r="B124" s="26"/>
      <c r="C124" s="120" t="s">
        <v>127</v>
      </c>
      <c r="D124" s="120" t="s">
        <v>115</v>
      </c>
      <c r="E124" s="121" t="s">
        <v>128</v>
      </c>
      <c r="F124" s="122" t="s">
        <v>129</v>
      </c>
      <c r="G124" s="123" t="s">
        <v>118</v>
      </c>
      <c r="H124" s="124">
        <v>-9.2720000000000002</v>
      </c>
      <c r="I124" s="125">
        <v>20</v>
      </c>
      <c r="J124" s="125">
        <f t="shared" si="0"/>
        <v>-185.44</v>
      </c>
      <c r="K124" s="126"/>
      <c r="L124" s="26"/>
      <c r="M124" s="127" t="s">
        <v>1</v>
      </c>
      <c r="N124" s="128" t="s">
        <v>38</v>
      </c>
      <c r="O124" s="129">
        <v>0</v>
      </c>
      <c r="P124" s="129">
        <f t="shared" si="1"/>
        <v>0</v>
      </c>
      <c r="Q124" s="129">
        <v>0</v>
      </c>
      <c r="R124" s="129">
        <f t="shared" si="2"/>
        <v>0</v>
      </c>
      <c r="S124" s="129">
        <v>0</v>
      </c>
      <c r="T124" s="130">
        <f t="shared" si="3"/>
        <v>0</v>
      </c>
      <c r="AR124" s="131" t="s">
        <v>119</v>
      </c>
      <c r="AT124" s="131" t="s">
        <v>115</v>
      </c>
      <c r="AU124" s="131" t="s">
        <v>81</v>
      </c>
      <c r="AY124" s="14" t="s">
        <v>113</v>
      </c>
      <c r="BE124" s="132">
        <f t="shared" si="4"/>
        <v>-185.44</v>
      </c>
      <c r="BF124" s="132">
        <f t="shared" si="5"/>
        <v>0</v>
      </c>
      <c r="BG124" s="132">
        <f t="shared" si="6"/>
        <v>0</v>
      </c>
      <c r="BH124" s="132">
        <f t="shared" si="7"/>
        <v>0</v>
      </c>
      <c r="BI124" s="132">
        <f t="shared" si="8"/>
        <v>0</v>
      </c>
      <c r="BJ124" s="14" t="s">
        <v>81</v>
      </c>
      <c r="BK124" s="132">
        <f t="shared" si="9"/>
        <v>-185.44</v>
      </c>
      <c r="BL124" s="14" t="s">
        <v>119</v>
      </c>
      <c r="BM124" s="131" t="s">
        <v>127</v>
      </c>
    </row>
    <row r="125" spans="2:65" s="1" customFormat="1" ht="24.2" customHeight="1">
      <c r="B125" s="26"/>
      <c r="C125" s="120" t="s">
        <v>130</v>
      </c>
      <c r="D125" s="120" t="s">
        <v>115</v>
      </c>
      <c r="E125" s="121" t="s">
        <v>131</v>
      </c>
      <c r="F125" s="122" t="s">
        <v>132</v>
      </c>
      <c r="G125" s="123" t="s">
        <v>118</v>
      </c>
      <c r="H125" s="124">
        <v>-9.2720000000000002</v>
      </c>
      <c r="I125" s="125">
        <v>140</v>
      </c>
      <c r="J125" s="125">
        <f t="shared" si="0"/>
        <v>-1298.08</v>
      </c>
      <c r="K125" s="126"/>
      <c r="L125" s="26"/>
      <c r="M125" s="127" t="s">
        <v>1</v>
      </c>
      <c r="N125" s="128" t="s">
        <v>38</v>
      </c>
      <c r="O125" s="129">
        <v>0</v>
      </c>
      <c r="P125" s="129">
        <f t="shared" si="1"/>
        <v>0</v>
      </c>
      <c r="Q125" s="129">
        <v>0</v>
      </c>
      <c r="R125" s="129">
        <f t="shared" si="2"/>
        <v>0</v>
      </c>
      <c r="S125" s="129">
        <v>0</v>
      </c>
      <c r="T125" s="130">
        <f t="shared" si="3"/>
        <v>0</v>
      </c>
      <c r="AR125" s="131" t="s">
        <v>119</v>
      </c>
      <c r="AT125" s="131" t="s">
        <v>115</v>
      </c>
      <c r="AU125" s="131" t="s">
        <v>81</v>
      </c>
      <c r="AY125" s="14" t="s">
        <v>113</v>
      </c>
      <c r="BE125" s="132">
        <f t="shared" si="4"/>
        <v>-1298.08</v>
      </c>
      <c r="BF125" s="132">
        <f t="shared" si="5"/>
        <v>0</v>
      </c>
      <c r="BG125" s="132">
        <f t="shared" si="6"/>
        <v>0</v>
      </c>
      <c r="BH125" s="132">
        <f t="shared" si="7"/>
        <v>0</v>
      </c>
      <c r="BI125" s="132">
        <f t="shared" si="8"/>
        <v>0</v>
      </c>
      <c r="BJ125" s="14" t="s">
        <v>81</v>
      </c>
      <c r="BK125" s="132">
        <f t="shared" si="9"/>
        <v>-1298.08</v>
      </c>
      <c r="BL125" s="14" t="s">
        <v>119</v>
      </c>
      <c r="BM125" s="131" t="s">
        <v>133</v>
      </c>
    </row>
    <row r="126" spans="2:65" s="1" customFormat="1" ht="37.9" customHeight="1">
      <c r="B126" s="26"/>
      <c r="C126" s="120" t="s">
        <v>133</v>
      </c>
      <c r="D126" s="120" t="s">
        <v>115</v>
      </c>
      <c r="E126" s="121" t="s">
        <v>134</v>
      </c>
      <c r="F126" s="122" t="s">
        <v>135</v>
      </c>
      <c r="G126" s="123" t="s">
        <v>118</v>
      </c>
      <c r="H126" s="124">
        <v>-9.2720000000000002</v>
      </c>
      <c r="I126" s="125">
        <v>120</v>
      </c>
      <c r="J126" s="125">
        <f t="shared" si="0"/>
        <v>-1112.6400000000001</v>
      </c>
      <c r="K126" s="126"/>
      <c r="L126" s="26"/>
      <c r="M126" s="127" t="s">
        <v>1</v>
      </c>
      <c r="N126" s="128" t="s">
        <v>38</v>
      </c>
      <c r="O126" s="129">
        <v>0</v>
      </c>
      <c r="P126" s="129">
        <f t="shared" si="1"/>
        <v>0</v>
      </c>
      <c r="Q126" s="129">
        <v>0</v>
      </c>
      <c r="R126" s="129">
        <f t="shared" si="2"/>
        <v>0</v>
      </c>
      <c r="S126" s="129">
        <v>0</v>
      </c>
      <c r="T126" s="130">
        <f t="shared" si="3"/>
        <v>0</v>
      </c>
      <c r="AR126" s="131" t="s">
        <v>119</v>
      </c>
      <c r="AT126" s="131" t="s">
        <v>115</v>
      </c>
      <c r="AU126" s="131" t="s">
        <v>81</v>
      </c>
      <c r="AY126" s="14" t="s">
        <v>113</v>
      </c>
      <c r="BE126" s="132">
        <f t="shared" si="4"/>
        <v>-1112.6400000000001</v>
      </c>
      <c r="BF126" s="132">
        <f t="shared" si="5"/>
        <v>0</v>
      </c>
      <c r="BG126" s="132">
        <f t="shared" si="6"/>
        <v>0</v>
      </c>
      <c r="BH126" s="132">
        <f t="shared" si="7"/>
        <v>0</v>
      </c>
      <c r="BI126" s="132">
        <f t="shared" si="8"/>
        <v>0</v>
      </c>
      <c r="BJ126" s="14" t="s">
        <v>81</v>
      </c>
      <c r="BK126" s="132">
        <f t="shared" si="9"/>
        <v>-1112.6400000000001</v>
      </c>
      <c r="BL126" s="14" t="s">
        <v>119</v>
      </c>
      <c r="BM126" s="131" t="s">
        <v>8</v>
      </c>
    </row>
    <row r="127" spans="2:65" s="1" customFormat="1" ht="16.5" customHeight="1">
      <c r="B127" s="26"/>
      <c r="C127" s="120" t="s">
        <v>136</v>
      </c>
      <c r="D127" s="120" t="s">
        <v>115</v>
      </c>
      <c r="E127" s="121" t="s">
        <v>128</v>
      </c>
      <c r="F127" s="122" t="s">
        <v>129</v>
      </c>
      <c r="G127" s="123" t="s">
        <v>118</v>
      </c>
      <c r="H127" s="124">
        <v>-9.2720000000000002</v>
      </c>
      <c r="I127" s="125">
        <v>20</v>
      </c>
      <c r="J127" s="125">
        <f t="shared" si="0"/>
        <v>-185.44</v>
      </c>
      <c r="K127" s="126"/>
      <c r="L127" s="26"/>
      <c r="M127" s="127" t="s">
        <v>1</v>
      </c>
      <c r="N127" s="128" t="s">
        <v>38</v>
      </c>
      <c r="O127" s="129">
        <v>0</v>
      </c>
      <c r="P127" s="129">
        <f t="shared" si="1"/>
        <v>0</v>
      </c>
      <c r="Q127" s="129">
        <v>0</v>
      </c>
      <c r="R127" s="129">
        <f t="shared" si="2"/>
        <v>0</v>
      </c>
      <c r="S127" s="129">
        <v>0</v>
      </c>
      <c r="T127" s="130">
        <f t="shared" si="3"/>
        <v>0</v>
      </c>
      <c r="AR127" s="131" t="s">
        <v>119</v>
      </c>
      <c r="AT127" s="131" t="s">
        <v>115</v>
      </c>
      <c r="AU127" s="131" t="s">
        <v>81</v>
      </c>
      <c r="AY127" s="14" t="s">
        <v>113</v>
      </c>
      <c r="BE127" s="132">
        <f t="shared" si="4"/>
        <v>-185.44</v>
      </c>
      <c r="BF127" s="132">
        <f t="shared" si="5"/>
        <v>0</v>
      </c>
      <c r="BG127" s="132">
        <f t="shared" si="6"/>
        <v>0</v>
      </c>
      <c r="BH127" s="132">
        <f t="shared" si="7"/>
        <v>0</v>
      </c>
      <c r="BI127" s="132">
        <f t="shared" si="8"/>
        <v>0</v>
      </c>
      <c r="BJ127" s="14" t="s">
        <v>81</v>
      </c>
      <c r="BK127" s="132">
        <f t="shared" si="9"/>
        <v>-185.44</v>
      </c>
      <c r="BL127" s="14" t="s">
        <v>119</v>
      </c>
      <c r="BM127" s="131" t="s">
        <v>137</v>
      </c>
    </row>
    <row r="128" spans="2:65" s="1" customFormat="1" ht="33" customHeight="1">
      <c r="B128" s="26"/>
      <c r="C128" s="120" t="s">
        <v>8</v>
      </c>
      <c r="D128" s="120" t="s">
        <v>115</v>
      </c>
      <c r="E128" s="121" t="s">
        <v>138</v>
      </c>
      <c r="F128" s="122" t="s">
        <v>139</v>
      </c>
      <c r="G128" s="123" t="s">
        <v>123</v>
      </c>
      <c r="H128" s="124">
        <v>-16.690000000000001</v>
      </c>
      <c r="I128" s="125">
        <v>80</v>
      </c>
      <c r="J128" s="125">
        <f t="shared" si="0"/>
        <v>-1335.2</v>
      </c>
      <c r="K128" s="126"/>
      <c r="L128" s="26"/>
      <c r="M128" s="127" t="s">
        <v>1</v>
      </c>
      <c r="N128" s="128" t="s">
        <v>38</v>
      </c>
      <c r="O128" s="129">
        <v>0</v>
      </c>
      <c r="P128" s="129">
        <f t="shared" si="1"/>
        <v>0</v>
      </c>
      <c r="Q128" s="129">
        <v>0</v>
      </c>
      <c r="R128" s="129">
        <f t="shared" si="2"/>
        <v>0</v>
      </c>
      <c r="S128" s="129">
        <v>0</v>
      </c>
      <c r="T128" s="130">
        <f t="shared" si="3"/>
        <v>0</v>
      </c>
      <c r="AR128" s="131" t="s">
        <v>119</v>
      </c>
      <c r="AT128" s="131" t="s">
        <v>115</v>
      </c>
      <c r="AU128" s="131" t="s">
        <v>81</v>
      </c>
      <c r="AY128" s="14" t="s">
        <v>113</v>
      </c>
      <c r="BE128" s="132">
        <f t="shared" si="4"/>
        <v>-1335.2</v>
      </c>
      <c r="BF128" s="132">
        <f t="shared" si="5"/>
        <v>0</v>
      </c>
      <c r="BG128" s="132">
        <f t="shared" si="6"/>
        <v>0</v>
      </c>
      <c r="BH128" s="132">
        <f t="shared" si="7"/>
        <v>0</v>
      </c>
      <c r="BI128" s="132">
        <f t="shared" si="8"/>
        <v>0</v>
      </c>
      <c r="BJ128" s="14" t="s">
        <v>81</v>
      </c>
      <c r="BK128" s="132">
        <f t="shared" si="9"/>
        <v>-1335.2</v>
      </c>
      <c r="BL128" s="14" t="s">
        <v>119</v>
      </c>
      <c r="BM128" s="131" t="s">
        <v>140</v>
      </c>
    </row>
    <row r="129" spans="2:65" s="11" customFormat="1">
      <c r="B129" s="133"/>
      <c r="D129" s="134" t="s">
        <v>141</v>
      </c>
      <c r="E129" s="135" t="s">
        <v>1</v>
      </c>
      <c r="F129" s="136" t="s">
        <v>142</v>
      </c>
      <c r="H129" s="137">
        <v>-16.690000000000001</v>
      </c>
      <c r="L129" s="133"/>
      <c r="M129" s="138"/>
      <c r="T129" s="139"/>
      <c r="AT129" s="135" t="s">
        <v>141</v>
      </c>
      <c r="AU129" s="135" t="s">
        <v>81</v>
      </c>
      <c r="AV129" s="11" t="s">
        <v>83</v>
      </c>
      <c r="AW129" s="11" t="s">
        <v>30</v>
      </c>
      <c r="AX129" s="11" t="s">
        <v>73</v>
      </c>
      <c r="AY129" s="135" t="s">
        <v>113</v>
      </c>
    </row>
    <row r="130" spans="2:65" s="12" customFormat="1">
      <c r="B130" s="140"/>
      <c r="D130" s="134" t="s">
        <v>141</v>
      </c>
      <c r="E130" s="141" t="s">
        <v>1</v>
      </c>
      <c r="F130" s="142" t="s">
        <v>143</v>
      </c>
      <c r="H130" s="143">
        <v>-16.690000000000001</v>
      </c>
      <c r="L130" s="140"/>
      <c r="M130" s="144"/>
      <c r="T130" s="145"/>
      <c r="AT130" s="141" t="s">
        <v>141</v>
      </c>
      <c r="AU130" s="141" t="s">
        <v>81</v>
      </c>
      <c r="AV130" s="12" t="s">
        <v>119</v>
      </c>
      <c r="AW130" s="12" t="s">
        <v>30</v>
      </c>
      <c r="AX130" s="12" t="s">
        <v>81</v>
      </c>
      <c r="AY130" s="141" t="s">
        <v>113</v>
      </c>
    </row>
    <row r="131" spans="2:65" s="10" customFormat="1" ht="25.9" customHeight="1">
      <c r="B131" s="111"/>
      <c r="D131" s="112" t="s">
        <v>72</v>
      </c>
      <c r="E131" s="113" t="s">
        <v>144</v>
      </c>
      <c r="F131" s="113" t="s">
        <v>145</v>
      </c>
      <c r="J131" s="114">
        <f>BK131</f>
        <v>-1143454.7499999995</v>
      </c>
      <c r="L131" s="111"/>
      <c r="M131" s="115"/>
      <c r="P131" s="116">
        <f>SUM(P132:P148)</f>
        <v>0</v>
      </c>
      <c r="R131" s="116">
        <f>SUM(R132:R148)</f>
        <v>0</v>
      </c>
      <c r="T131" s="117">
        <f>SUM(T132:T148)</f>
        <v>0</v>
      </c>
      <c r="AR131" s="112" t="s">
        <v>81</v>
      </c>
      <c r="AT131" s="118" t="s">
        <v>72</v>
      </c>
      <c r="AU131" s="118" t="s">
        <v>73</v>
      </c>
      <c r="AY131" s="112" t="s">
        <v>113</v>
      </c>
      <c r="BK131" s="119">
        <f>SUM(BK132:BK148)</f>
        <v>-1143454.7499999995</v>
      </c>
    </row>
    <row r="132" spans="2:65" s="1" customFormat="1" ht="24.2" customHeight="1">
      <c r="B132" s="26"/>
      <c r="C132" s="120" t="s">
        <v>146</v>
      </c>
      <c r="D132" s="120" t="s">
        <v>115</v>
      </c>
      <c r="E132" s="121" t="s">
        <v>147</v>
      </c>
      <c r="F132" s="122" t="s">
        <v>148</v>
      </c>
      <c r="G132" s="123" t="s">
        <v>149</v>
      </c>
      <c r="H132" s="124">
        <v>-252</v>
      </c>
      <c r="I132" s="125">
        <v>950</v>
      </c>
      <c r="J132" s="125">
        <f t="shared" ref="J132:J148" si="10">ROUND(I132*H132,2)</f>
        <v>-239400</v>
      </c>
      <c r="K132" s="126"/>
      <c r="L132" s="26"/>
      <c r="M132" s="127" t="s">
        <v>1</v>
      </c>
      <c r="N132" s="128" t="s">
        <v>38</v>
      </c>
      <c r="O132" s="129">
        <v>0</v>
      </c>
      <c r="P132" s="129">
        <f t="shared" ref="P132:P148" si="11">O132*H132</f>
        <v>0</v>
      </c>
      <c r="Q132" s="129">
        <v>0</v>
      </c>
      <c r="R132" s="129">
        <f t="shared" ref="R132:R148" si="12">Q132*H132</f>
        <v>0</v>
      </c>
      <c r="S132" s="129">
        <v>0</v>
      </c>
      <c r="T132" s="130">
        <f t="shared" ref="T132:T148" si="13">S132*H132</f>
        <v>0</v>
      </c>
      <c r="AR132" s="131" t="s">
        <v>119</v>
      </c>
      <c r="AT132" s="131" t="s">
        <v>115</v>
      </c>
      <c r="AU132" s="131" t="s">
        <v>81</v>
      </c>
      <c r="AY132" s="14" t="s">
        <v>113</v>
      </c>
      <c r="BE132" s="132">
        <f t="shared" ref="BE132:BE148" si="14">IF(N132="základní",J132,0)</f>
        <v>-239400</v>
      </c>
      <c r="BF132" s="132">
        <f t="shared" ref="BF132:BF148" si="15">IF(N132="snížená",J132,0)</f>
        <v>0</v>
      </c>
      <c r="BG132" s="132">
        <f t="shared" ref="BG132:BG148" si="16">IF(N132="zákl. přenesená",J132,0)</f>
        <v>0</v>
      </c>
      <c r="BH132" s="132">
        <f t="shared" ref="BH132:BH148" si="17">IF(N132="sníž. přenesená",J132,0)</f>
        <v>0</v>
      </c>
      <c r="BI132" s="132">
        <f t="shared" ref="BI132:BI148" si="18">IF(N132="nulová",J132,0)</f>
        <v>0</v>
      </c>
      <c r="BJ132" s="14" t="s">
        <v>81</v>
      </c>
      <c r="BK132" s="132">
        <f t="shared" ref="BK132:BK148" si="19">ROUND(I132*H132,2)</f>
        <v>-239400</v>
      </c>
      <c r="BL132" s="14" t="s">
        <v>119</v>
      </c>
      <c r="BM132" s="131" t="s">
        <v>150</v>
      </c>
    </row>
    <row r="133" spans="2:65" s="1" customFormat="1" ht="24.2" customHeight="1">
      <c r="B133" s="26"/>
      <c r="C133" s="120" t="s">
        <v>137</v>
      </c>
      <c r="D133" s="120" t="s">
        <v>115</v>
      </c>
      <c r="E133" s="121" t="s">
        <v>151</v>
      </c>
      <c r="F133" s="122" t="s">
        <v>152</v>
      </c>
      <c r="G133" s="123" t="s">
        <v>149</v>
      </c>
      <c r="H133" s="124">
        <v>-252</v>
      </c>
      <c r="I133" s="125">
        <v>1300</v>
      </c>
      <c r="J133" s="125">
        <f t="shared" si="10"/>
        <v>-327600</v>
      </c>
      <c r="K133" s="126"/>
      <c r="L133" s="26"/>
      <c r="M133" s="127" t="s">
        <v>1</v>
      </c>
      <c r="N133" s="128" t="s">
        <v>38</v>
      </c>
      <c r="O133" s="129">
        <v>0</v>
      </c>
      <c r="P133" s="129">
        <f t="shared" si="11"/>
        <v>0</v>
      </c>
      <c r="Q133" s="129">
        <v>0</v>
      </c>
      <c r="R133" s="129">
        <f t="shared" si="12"/>
        <v>0</v>
      </c>
      <c r="S133" s="129">
        <v>0</v>
      </c>
      <c r="T133" s="130">
        <f t="shared" si="13"/>
        <v>0</v>
      </c>
      <c r="AR133" s="131" t="s">
        <v>119</v>
      </c>
      <c r="AT133" s="131" t="s">
        <v>115</v>
      </c>
      <c r="AU133" s="131" t="s">
        <v>81</v>
      </c>
      <c r="AY133" s="14" t="s">
        <v>113</v>
      </c>
      <c r="BE133" s="132">
        <f t="shared" si="14"/>
        <v>-327600</v>
      </c>
      <c r="BF133" s="132">
        <f t="shared" si="15"/>
        <v>0</v>
      </c>
      <c r="BG133" s="132">
        <f t="shared" si="16"/>
        <v>0</v>
      </c>
      <c r="BH133" s="132">
        <f t="shared" si="17"/>
        <v>0</v>
      </c>
      <c r="BI133" s="132">
        <f t="shared" si="18"/>
        <v>0</v>
      </c>
      <c r="BJ133" s="14" t="s">
        <v>81</v>
      </c>
      <c r="BK133" s="132">
        <f t="shared" si="19"/>
        <v>-327600</v>
      </c>
      <c r="BL133" s="14" t="s">
        <v>119</v>
      </c>
      <c r="BM133" s="131" t="s">
        <v>153</v>
      </c>
    </row>
    <row r="134" spans="2:65" s="1" customFormat="1" ht="16.5" customHeight="1">
      <c r="B134" s="26"/>
      <c r="C134" s="146" t="s">
        <v>154</v>
      </c>
      <c r="D134" s="146" t="s">
        <v>155</v>
      </c>
      <c r="E134" s="147" t="s">
        <v>156</v>
      </c>
      <c r="F134" s="148" t="s">
        <v>157</v>
      </c>
      <c r="G134" s="149" t="s">
        <v>149</v>
      </c>
      <c r="H134" s="150">
        <v>-257.04000000000002</v>
      </c>
      <c r="I134" s="151">
        <v>950</v>
      </c>
      <c r="J134" s="151">
        <f t="shared" si="10"/>
        <v>-244188</v>
      </c>
      <c r="K134" s="152"/>
      <c r="L134" s="153"/>
      <c r="M134" s="154" t="s">
        <v>1</v>
      </c>
      <c r="N134" s="155" t="s">
        <v>38</v>
      </c>
      <c r="O134" s="129">
        <v>0</v>
      </c>
      <c r="P134" s="129">
        <f t="shared" si="11"/>
        <v>0</v>
      </c>
      <c r="Q134" s="129">
        <v>0</v>
      </c>
      <c r="R134" s="129">
        <f t="shared" si="12"/>
        <v>0</v>
      </c>
      <c r="S134" s="129">
        <v>0</v>
      </c>
      <c r="T134" s="130">
        <f t="shared" si="13"/>
        <v>0</v>
      </c>
      <c r="AR134" s="131" t="s">
        <v>127</v>
      </c>
      <c r="AT134" s="131" t="s">
        <v>155</v>
      </c>
      <c r="AU134" s="131" t="s">
        <v>81</v>
      </c>
      <c r="AY134" s="14" t="s">
        <v>113</v>
      </c>
      <c r="BE134" s="132">
        <f t="shared" si="14"/>
        <v>-244188</v>
      </c>
      <c r="BF134" s="132">
        <f t="shared" si="15"/>
        <v>0</v>
      </c>
      <c r="BG134" s="132">
        <f t="shared" si="16"/>
        <v>0</v>
      </c>
      <c r="BH134" s="132">
        <f t="shared" si="17"/>
        <v>0</v>
      </c>
      <c r="BI134" s="132">
        <f t="shared" si="18"/>
        <v>0</v>
      </c>
      <c r="BJ134" s="14" t="s">
        <v>81</v>
      </c>
      <c r="BK134" s="132">
        <f t="shared" si="19"/>
        <v>-244188</v>
      </c>
      <c r="BL134" s="14" t="s">
        <v>119</v>
      </c>
      <c r="BM134" s="131" t="s">
        <v>158</v>
      </c>
    </row>
    <row r="135" spans="2:65" s="1" customFormat="1" ht="24.2" customHeight="1">
      <c r="B135" s="26"/>
      <c r="C135" s="120" t="s">
        <v>140</v>
      </c>
      <c r="D135" s="120" t="s">
        <v>115</v>
      </c>
      <c r="E135" s="121" t="s">
        <v>159</v>
      </c>
      <c r="F135" s="122" t="s">
        <v>160</v>
      </c>
      <c r="G135" s="123" t="s">
        <v>161</v>
      </c>
      <c r="H135" s="124">
        <v>-105.84</v>
      </c>
      <c r="I135" s="125">
        <v>1250</v>
      </c>
      <c r="J135" s="125">
        <f t="shared" si="10"/>
        <v>-132300</v>
      </c>
      <c r="K135" s="126"/>
      <c r="L135" s="26"/>
      <c r="M135" s="127" t="s">
        <v>1</v>
      </c>
      <c r="N135" s="128" t="s">
        <v>38</v>
      </c>
      <c r="O135" s="129">
        <v>0</v>
      </c>
      <c r="P135" s="129">
        <f t="shared" si="11"/>
        <v>0</v>
      </c>
      <c r="Q135" s="129">
        <v>0</v>
      </c>
      <c r="R135" s="129">
        <f t="shared" si="12"/>
        <v>0</v>
      </c>
      <c r="S135" s="129">
        <v>0</v>
      </c>
      <c r="T135" s="130">
        <f t="shared" si="13"/>
        <v>0</v>
      </c>
      <c r="AR135" s="131" t="s">
        <v>119</v>
      </c>
      <c r="AT135" s="131" t="s">
        <v>115</v>
      </c>
      <c r="AU135" s="131" t="s">
        <v>81</v>
      </c>
      <c r="AY135" s="14" t="s">
        <v>113</v>
      </c>
      <c r="BE135" s="132">
        <f t="shared" si="14"/>
        <v>-132300</v>
      </c>
      <c r="BF135" s="132">
        <f t="shared" si="15"/>
        <v>0</v>
      </c>
      <c r="BG135" s="132">
        <f t="shared" si="16"/>
        <v>0</v>
      </c>
      <c r="BH135" s="132">
        <f t="shared" si="17"/>
        <v>0</v>
      </c>
      <c r="BI135" s="132">
        <f t="shared" si="18"/>
        <v>0</v>
      </c>
      <c r="BJ135" s="14" t="s">
        <v>81</v>
      </c>
      <c r="BK135" s="132">
        <f t="shared" si="19"/>
        <v>-132300</v>
      </c>
      <c r="BL135" s="14" t="s">
        <v>119</v>
      </c>
      <c r="BM135" s="131" t="s">
        <v>162</v>
      </c>
    </row>
    <row r="136" spans="2:65" s="1" customFormat="1" ht="16.5" customHeight="1">
      <c r="B136" s="26"/>
      <c r="C136" s="146" t="s">
        <v>163</v>
      </c>
      <c r="D136" s="146" t="s">
        <v>155</v>
      </c>
      <c r="E136" s="147" t="s">
        <v>164</v>
      </c>
      <c r="F136" s="148" t="s">
        <v>165</v>
      </c>
      <c r="G136" s="149" t="s">
        <v>118</v>
      </c>
      <c r="H136" s="150">
        <v>-5.7889999999999997</v>
      </c>
      <c r="I136" s="151">
        <v>4600</v>
      </c>
      <c r="J136" s="151">
        <f t="shared" si="10"/>
        <v>-26629.4</v>
      </c>
      <c r="K136" s="152"/>
      <c r="L136" s="153"/>
      <c r="M136" s="154" t="s">
        <v>1</v>
      </c>
      <c r="N136" s="155" t="s">
        <v>38</v>
      </c>
      <c r="O136" s="129">
        <v>0</v>
      </c>
      <c r="P136" s="129">
        <f t="shared" si="11"/>
        <v>0</v>
      </c>
      <c r="Q136" s="129">
        <v>0</v>
      </c>
      <c r="R136" s="129">
        <f t="shared" si="12"/>
        <v>0</v>
      </c>
      <c r="S136" s="129">
        <v>0</v>
      </c>
      <c r="T136" s="130">
        <f t="shared" si="13"/>
        <v>0</v>
      </c>
      <c r="AR136" s="131" t="s">
        <v>127</v>
      </c>
      <c r="AT136" s="131" t="s">
        <v>155</v>
      </c>
      <c r="AU136" s="131" t="s">
        <v>81</v>
      </c>
      <c r="AY136" s="14" t="s">
        <v>113</v>
      </c>
      <c r="BE136" s="132">
        <f t="shared" si="14"/>
        <v>-26629.4</v>
      </c>
      <c r="BF136" s="132">
        <f t="shared" si="15"/>
        <v>0</v>
      </c>
      <c r="BG136" s="132">
        <f t="shared" si="16"/>
        <v>0</v>
      </c>
      <c r="BH136" s="132">
        <f t="shared" si="17"/>
        <v>0</v>
      </c>
      <c r="BI136" s="132">
        <f t="shared" si="18"/>
        <v>0</v>
      </c>
      <c r="BJ136" s="14" t="s">
        <v>81</v>
      </c>
      <c r="BK136" s="132">
        <f t="shared" si="19"/>
        <v>-26629.4</v>
      </c>
      <c r="BL136" s="14" t="s">
        <v>119</v>
      </c>
      <c r="BM136" s="131" t="s">
        <v>166</v>
      </c>
    </row>
    <row r="137" spans="2:65" s="1" customFormat="1" ht="24.2" customHeight="1">
      <c r="B137" s="26"/>
      <c r="C137" s="120" t="s">
        <v>150</v>
      </c>
      <c r="D137" s="120" t="s">
        <v>115</v>
      </c>
      <c r="E137" s="121" t="s">
        <v>167</v>
      </c>
      <c r="F137" s="122" t="s">
        <v>168</v>
      </c>
      <c r="G137" s="123" t="s">
        <v>169</v>
      </c>
      <c r="H137" s="124">
        <v>-42</v>
      </c>
      <c r="I137" s="125">
        <v>500</v>
      </c>
      <c r="J137" s="125">
        <f t="shared" si="10"/>
        <v>-21000</v>
      </c>
      <c r="K137" s="126"/>
      <c r="L137" s="26"/>
      <c r="M137" s="127" t="s">
        <v>1</v>
      </c>
      <c r="N137" s="128" t="s">
        <v>38</v>
      </c>
      <c r="O137" s="129">
        <v>0</v>
      </c>
      <c r="P137" s="129">
        <f t="shared" si="11"/>
        <v>0</v>
      </c>
      <c r="Q137" s="129">
        <v>0</v>
      </c>
      <c r="R137" s="129">
        <f t="shared" si="12"/>
        <v>0</v>
      </c>
      <c r="S137" s="129">
        <v>0</v>
      </c>
      <c r="T137" s="130">
        <f t="shared" si="13"/>
        <v>0</v>
      </c>
      <c r="AR137" s="131" t="s">
        <v>119</v>
      </c>
      <c r="AT137" s="131" t="s">
        <v>115</v>
      </c>
      <c r="AU137" s="131" t="s">
        <v>81</v>
      </c>
      <c r="AY137" s="14" t="s">
        <v>113</v>
      </c>
      <c r="BE137" s="132">
        <f t="shared" si="14"/>
        <v>-21000</v>
      </c>
      <c r="BF137" s="132">
        <f t="shared" si="15"/>
        <v>0</v>
      </c>
      <c r="BG137" s="132">
        <f t="shared" si="16"/>
        <v>0</v>
      </c>
      <c r="BH137" s="132">
        <f t="shared" si="17"/>
        <v>0</v>
      </c>
      <c r="BI137" s="132">
        <f t="shared" si="18"/>
        <v>0</v>
      </c>
      <c r="BJ137" s="14" t="s">
        <v>81</v>
      </c>
      <c r="BK137" s="132">
        <f t="shared" si="19"/>
        <v>-21000</v>
      </c>
      <c r="BL137" s="14" t="s">
        <v>119</v>
      </c>
      <c r="BM137" s="131" t="s">
        <v>170</v>
      </c>
    </row>
    <row r="138" spans="2:65" s="1" customFormat="1" ht="24.2" customHeight="1">
      <c r="B138" s="26"/>
      <c r="C138" s="146" t="s">
        <v>171</v>
      </c>
      <c r="D138" s="146" t="s">
        <v>155</v>
      </c>
      <c r="E138" s="147" t="s">
        <v>172</v>
      </c>
      <c r="F138" s="148" t="s">
        <v>173</v>
      </c>
      <c r="G138" s="149" t="s">
        <v>123</v>
      </c>
      <c r="H138" s="150">
        <v>-8.2000000000000003E-2</v>
      </c>
      <c r="I138" s="151">
        <v>50000</v>
      </c>
      <c r="J138" s="151">
        <f t="shared" si="10"/>
        <v>-4100</v>
      </c>
      <c r="K138" s="152"/>
      <c r="L138" s="153"/>
      <c r="M138" s="154" t="s">
        <v>1</v>
      </c>
      <c r="N138" s="155" t="s">
        <v>38</v>
      </c>
      <c r="O138" s="129">
        <v>0</v>
      </c>
      <c r="P138" s="129">
        <f t="shared" si="11"/>
        <v>0</v>
      </c>
      <c r="Q138" s="129">
        <v>0</v>
      </c>
      <c r="R138" s="129">
        <f t="shared" si="12"/>
        <v>0</v>
      </c>
      <c r="S138" s="129">
        <v>0</v>
      </c>
      <c r="T138" s="130">
        <f t="shared" si="13"/>
        <v>0</v>
      </c>
      <c r="AR138" s="131" t="s">
        <v>127</v>
      </c>
      <c r="AT138" s="131" t="s">
        <v>155</v>
      </c>
      <c r="AU138" s="131" t="s">
        <v>81</v>
      </c>
      <c r="AY138" s="14" t="s">
        <v>113</v>
      </c>
      <c r="BE138" s="132">
        <f t="shared" si="14"/>
        <v>-4100</v>
      </c>
      <c r="BF138" s="132">
        <f t="shared" si="15"/>
        <v>0</v>
      </c>
      <c r="BG138" s="132">
        <f t="shared" si="16"/>
        <v>0</v>
      </c>
      <c r="BH138" s="132">
        <f t="shared" si="17"/>
        <v>0</v>
      </c>
      <c r="BI138" s="132">
        <f t="shared" si="18"/>
        <v>0</v>
      </c>
      <c r="BJ138" s="14" t="s">
        <v>81</v>
      </c>
      <c r="BK138" s="132">
        <f t="shared" si="19"/>
        <v>-4100</v>
      </c>
      <c r="BL138" s="14" t="s">
        <v>119</v>
      </c>
      <c r="BM138" s="131" t="s">
        <v>174</v>
      </c>
    </row>
    <row r="139" spans="2:65" s="1" customFormat="1" ht="24.2" customHeight="1">
      <c r="B139" s="26"/>
      <c r="C139" s="146" t="s">
        <v>153</v>
      </c>
      <c r="D139" s="146" t="s">
        <v>155</v>
      </c>
      <c r="E139" s="147" t="s">
        <v>175</v>
      </c>
      <c r="F139" s="148" t="s">
        <v>176</v>
      </c>
      <c r="G139" s="149" t="s">
        <v>169</v>
      </c>
      <c r="H139" s="150">
        <v>-42</v>
      </c>
      <c r="I139" s="151">
        <v>1200</v>
      </c>
      <c r="J139" s="151">
        <f t="shared" si="10"/>
        <v>-50400</v>
      </c>
      <c r="K139" s="152"/>
      <c r="L139" s="153"/>
      <c r="M139" s="154" t="s">
        <v>1</v>
      </c>
      <c r="N139" s="155" t="s">
        <v>38</v>
      </c>
      <c r="O139" s="129">
        <v>0</v>
      </c>
      <c r="P139" s="129">
        <f t="shared" si="11"/>
        <v>0</v>
      </c>
      <c r="Q139" s="129">
        <v>0</v>
      </c>
      <c r="R139" s="129">
        <f t="shared" si="12"/>
        <v>0</v>
      </c>
      <c r="S139" s="129">
        <v>0</v>
      </c>
      <c r="T139" s="130">
        <f t="shared" si="13"/>
        <v>0</v>
      </c>
      <c r="AR139" s="131" t="s">
        <v>127</v>
      </c>
      <c r="AT139" s="131" t="s">
        <v>155</v>
      </c>
      <c r="AU139" s="131" t="s">
        <v>81</v>
      </c>
      <c r="AY139" s="14" t="s">
        <v>113</v>
      </c>
      <c r="BE139" s="132">
        <f t="shared" si="14"/>
        <v>-50400</v>
      </c>
      <c r="BF139" s="132">
        <f t="shared" si="15"/>
        <v>0</v>
      </c>
      <c r="BG139" s="132">
        <f t="shared" si="16"/>
        <v>0</v>
      </c>
      <c r="BH139" s="132">
        <f t="shared" si="17"/>
        <v>0</v>
      </c>
      <c r="BI139" s="132">
        <f t="shared" si="18"/>
        <v>0</v>
      </c>
      <c r="BJ139" s="14" t="s">
        <v>81</v>
      </c>
      <c r="BK139" s="132">
        <f t="shared" si="19"/>
        <v>-50400</v>
      </c>
      <c r="BL139" s="14" t="s">
        <v>119</v>
      </c>
      <c r="BM139" s="131" t="s">
        <v>177</v>
      </c>
    </row>
    <row r="140" spans="2:65" s="1" customFormat="1" ht="24.2" customHeight="1">
      <c r="B140" s="26"/>
      <c r="C140" s="120" t="s">
        <v>158</v>
      </c>
      <c r="D140" s="120" t="s">
        <v>115</v>
      </c>
      <c r="E140" s="121" t="s">
        <v>178</v>
      </c>
      <c r="F140" s="122" t="s">
        <v>179</v>
      </c>
      <c r="G140" s="123" t="s">
        <v>118</v>
      </c>
      <c r="H140" s="124">
        <v>-16.89</v>
      </c>
      <c r="I140" s="125">
        <v>500</v>
      </c>
      <c r="J140" s="125">
        <f t="shared" si="10"/>
        <v>-8445</v>
      </c>
      <c r="K140" s="126"/>
      <c r="L140" s="26"/>
      <c r="M140" s="127" t="s">
        <v>1</v>
      </c>
      <c r="N140" s="128" t="s">
        <v>38</v>
      </c>
      <c r="O140" s="129">
        <v>0</v>
      </c>
      <c r="P140" s="129">
        <f t="shared" si="11"/>
        <v>0</v>
      </c>
      <c r="Q140" s="129">
        <v>0</v>
      </c>
      <c r="R140" s="129">
        <f t="shared" si="12"/>
        <v>0</v>
      </c>
      <c r="S140" s="129">
        <v>0</v>
      </c>
      <c r="T140" s="130">
        <f t="shared" si="13"/>
        <v>0</v>
      </c>
      <c r="AR140" s="131" t="s">
        <v>119</v>
      </c>
      <c r="AT140" s="131" t="s">
        <v>115</v>
      </c>
      <c r="AU140" s="131" t="s">
        <v>81</v>
      </c>
      <c r="AY140" s="14" t="s">
        <v>113</v>
      </c>
      <c r="BE140" s="132">
        <f t="shared" si="14"/>
        <v>-8445</v>
      </c>
      <c r="BF140" s="132">
        <f t="shared" si="15"/>
        <v>0</v>
      </c>
      <c r="BG140" s="132">
        <f t="shared" si="16"/>
        <v>0</v>
      </c>
      <c r="BH140" s="132">
        <f t="shared" si="17"/>
        <v>0</v>
      </c>
      <c r="BI140" s="132">
        <f t="shared" si="18"/>
        <v>0</v>
      </c>
      <c r="BJ140" s="14" t="s">
        <v>81</v>
      </c>
      <c r="BK140" s="132">
        <f t="shared" si="19"/>
        <v>-8445</v>
      </c>
      <c r="BL140" s="14" t="s">
        <v>119</v>
      </c>
      <c r="BM140" s="131" t="s">
        <v>180</v>
      </c>
    </row>
    <row r="141" spans="2:65" s="1" customFormat="1" ht="16.5" customHeight="1">
      <c r="B141" s="26"/>
      <c r="C141" s="120" t="s">
        <v>181</v>
      </c>
      <c r="D141" s="120" t="s">
        <v>115</v>
      </c>
      <c r="E141" s="121" t="s">
        <v>182</v>
      </c>
      <c r="F141" s="122" t="s">
        <v>183</v>
      </c>
      <c r="G141" s="123" t="s">
        <v>184</v>
      </c>
      <c r="H141" s="124">
        <v>-45.906999999999996</v>
      </c>
      <c r="I141" s="125">
        <v>350</v>
      </c>
      <c r="J141" s="125">
        <f t="shared" si="10"/>
        <v>-16067.45</v>
      </c>
      <c r="K141" s="126"/>
      <c r="L141" s="26"/>
      <c r="M141" s="127" t="s">
        <v>1</v>
      </c>
      <c r="N141" s="128" t="s">
        <v>38</v>
      </c>
      <c r="O141" s="129">
        <v>0</v>
      </c>
      <c r="P141" s="129">
        <f t="shared" si="11"/>
        <v>0</v>
      </c>
      <c r="Q141" s="129">
        <v>0</v>
      </c>
      <c r="R141" s="129">
        <f t="shared" si="12"/>
        <v>0</v>
      </c>
      <c r="S141" s="129">
        <v>0</v>
      </c>
      <c r="T141" s="130">
        <f t="shared" si="13"/>
        <v>0</v>
      </c>
      <c r="AR141" s="131" t="s">
        <v>119</v>
      </c>
      <c r="AT141" s="131" t="s">
        <v>115</v>
      </c>
      <c r="AU141" s="131" t="s">
        <v>81</v>
      </c>
      <c r="AY141" s="14" t="s">
        <v>113</v>
      </c>
      <c r="BE141" s="132">
        <f t="shared" si="14"/>
        <v>-16067.45</v>
      </c>
      <c r="BF141" s="132">
        <f t="shared" si="15"/>
        <v>0</v>
      </c>
      <c r="BG141" s="132">
        <f t="shared" si="16"/>
        <v>0</v>
      </c>
      <c r="BH141" s="132">
        <f t="shared" si="17"/>
        <v>0</v>
      </c>
      <c r="BI141" s="132">
        <f t="shared" si="18"/>
        <v>0</v>
      </c>
      <c r="BJ141" s="14" t="s">
        <v>81</v>
      </c>
      <c r="BK141" s="132">
        <f t="shared" si="19"/>
        <v>-16067.45</v>
      </c>
      <c r="BL141" s="14" t="s">
        <v>119</v>
      </c>
      <c r="BM141" s="131" t="s">
        <v>185</v>
      </c>
    </row>
    <row r="142" spans="2:65" s="1" customFormat="1" ht="16.5" customHeight="1">
      <c r="B142" s="26"/>
      <c r="C142" s="120" t="s">
        <v>162</v>
      </c>
      <c r="D142" s="120" t="s">
        <v>115</v>
      </c>
      <c r="E142" s="121" t="s">
        <v>186</v>
      </c>
      <c r="F142" s="122" t="s">
        <v>187</v>
      </c>
      <c r="G142" s="123" t="s">
        <v>184</v>
      </c>
      <c r="H142" s="124">
        <v>-45.906999999999996</v>
      </c>
      <c r="I142" s="125">
        <v>90</v>
      </c>
      <c r="J142" s="125">
        <f t="shared" si="10"/>
        <v>-4131.63</v>
      </c>
      <c r="K142" s="126"/>
      <c r="L142" s="26"/>
      <c r="M142" s="127" t="s">
        <v>1</v>
      </c>
      <c r="N142" s="128" t="s">
        <v>38</v>
      </c>
      <c r="O142" s="129">
        <v>0</v>
      </c>
      <c r="P142" s="129">
        <f t="shared" si="11"/>
        <v>0</v>
      </c>
      <c r="Q142" s="129">
        <v>0</v>
      </c>
      <c r="R142" s="129">
        <f t="shared" si="12"/>
        <v>0</v>
      </c>
      <c r="S142" s="129">
        <v>0</v>
      </c>
      <c r="T142" s="130">
        <f t="shared" si="13"/>
        <v>0</v>
      </c>
      <c r="AR142" s="131" t="s">
        <v>119</v>
      </c>
      <c r="AT142" s="131" t="s">
        <v>115</v>
      </c>
      <c r="AU142" s="131" t="s">
        <v>81</v>
      </c>
      <c r="AY142" s="14" t="s">
        <v>113</v>
      </c>
      <c r="BE142" s="132">
        <f t="shared" si="14"/>
        <v>-4131.63</v>
      </c>
      <c r="BF142" s="132">
        <f t="shared" si="15"/>
        <v>0</v>
      </c>
      <c r="BG142" s="132">
        <f t="shared" si="16"/>
        <v>0</v>
      </c>
      <c r="BH142" s="132">
        <f t="shared" si="17"/>
        <v>0</v>
      </c>
      <c r="BI142" s="132">
        <f t="shared" si="18"/>
        <v>0</v>
      </c>
      <c r="BJ142" s="14" t="s">
        <v>81</v>
      </c>
      <c r="BK142" s="132">
        <f t="shared" si="19"/>
        <v>-4131.63</v>
      </c>
      <c r="BL142" s="14" t="s">
        <v>119</v>
      </c>
      <c r="BM142" s="131" t="s">
        <v>188</v>
      </c>
    </row>
    <row r="143" spans="2:65" s="1" customFormat="1" ht="21.75" customHeight="1">
      <c r="B143" s="26"/>
      <c r="C143" s="120" t="s">
        <v>189</v>
      </c>
      <c r="D143" s="120" t="s">
        <v>115</v>
      </c>
      <c r="E143" s="121" t="s">
        <v>190</v>
      </c>
      <c r="F143" s="122" t="s">
        <v>191</v>
      </c>
      <c r="G143" s="123" t="s">
        <v>123</v>
      </c>
      <c r="H143" s="124">
        <v>-1.19</v>
      </c>
      <c r="I143" s="125">
        <v>45600</v>
      </c>
      <c r="J143" s="125">
        <f t="shared" si="10"/>
        <v>-54264</v>
      </c>
      <c r="K143" s="126"/>
      <c r="L143" s="26"/>
      <c r="M143" s="127" t="s">
        <v>1</v>
      </c>
      <c r="N143" s="128" t="s">
        <v>38</v>
      </c>
      <c r="O143" s="129">
        <v>0</v>
      </c>
      <c r="P143" s="129">
        <f t="shared" si="11"/>
        <v>0</v>
      </c>
      <c r="Q143" s="129">
        <v>0</v>
      </c>
      <c r="R143" s="129">
        <f t="shared" si="12"/>
        <v>0</v>
      </c>
      <c r="S143" s="129">
        <v>0</v>
      </c>
      <c r="T143" s="130">
        <f t="shared" si="13"/>
        <v>0</v>
      </c>
      <c r="AR143" s="131" t="s">
        <v>119</v>
      </c>
      <c r="AT143" s="131" t="s">
        <v>115</v>
      </c>
      <c r="AU143" s="131" t="s">
        <v>81</v>
      </c>
      <c r="AY143" s="14" t="s">
        <v>113</v>
      </c>
      <c r="BE143" s="132">
        <f t="shared" si="14"/>
        <v>-54264</v>
      </c>
      <c r="BF143" s="132">
        <f t="shared" si="15"/>
        <v>0</v>
      </c>
      <c r="BG143" s="132">
        <f t="shared" si="16"/>
        <v>0</v>
      </c>
      <c r="BH143" s="132">
        <f t="shared" si="17"/>
        <v>0</v>
      </c>
      <c r="BI143" s="132">
        <f t="shared" si="18"/>
        <v>0</v>
      </c>
      <c r="BJ143" s="14" t="s">
        <v>81</v>
      </c>
      <c r="BK143" s="132">
        <f t="shared" si="19"/>
        <v>-54264</v>
      </c>
      <c r="BL143" s="14" t="s">
        <v>119</v>
      </c>
      <c r="BM143" s="131" t="s">
        <v>192</v>
      </c>
    </row>
    <row r="144" spans="2:65" s="1" customFormat="1" ht="37.9" customHeight="1">
      <c r="B144" s="26"/>
      <c r="C144" s="120" t="s">
        <v>166</v>
      </c>
      <c r="D144" s="120" t="s">
        <v>115</v>
      </c>
      <c r="E144" s="121" t="s">
        <v>193</v>
      </c>
      <c r="F144" s="122" t="s">
        <v>194</v>
      </c>
      <c r="G144" s="123" t="s">
        <v>169</v>
      </c>
      <c r="H144" s="124">
        <v>-2</v>
      </c>
      <c r="I144" s="125">
        <v>500</v>
      </c>
      <c r="J144" s="125">
        <f t="shared" si="10"/>
        <v>-1000</v>
      </c>
      <c r="K144" s="126"/>
      <c r="L144" s="26"/>
      <c r="M144" s="127" t="s">
        <v>1</v>
      </c>
      <c r="N144" s="128" t="s">
        <v>38</v>
      </c>
      <c r="O144" s="129">
        <v>0</v>
      </c>
      <c r="P144" s="129">
        <f t="shared" si="11"/>
        <v>0</v>
      </c>
      <c r="Q144" s="129">
        <v>0</v>
      </c>
      <c r="R144" s="129">
        <f t="shared" si="12"/>
        <v>0</v>
      </c>
      <c r="S144" s="129">
        <v>0</v>
      </c>
      <c r="T144" s="130">
        <f t="shared" si="13"/>
        <v>0</v>
      </c>
      <c r="AR144" s="131" t="s">
        <v>119</v>
      </c>
      <c r="AT144" s="131" t="s">
        <v>115</v>
      </c>
      <c r="AU144" s="131" t="s">
        <v>81</v>
      </c>
      <c r="AY144" s="14" t="s">
        <v>113</v>
      </c>
      <c r="BE144" s="132">
        <f t="shared" si="14"/>
        <v>-1000</v>
      </c>
      <c r="BF144" s="132">
        <f t="shared" si="15"/>
        <v>0</v>
      </c>
      <c r="BG144" s="132">
        <f t="shared" si="16"/>
        <v>0</v>
      </c>
      <c r="BH144" s="132">
        <f t="shared" si="17"/>
        <v>0</v>
      </c>
      <c r="BI144" s="132">
        <f t="shared" si="18"/>
        <v>0</v>
      </c>
      <c r="BJ144" s="14" t="s">
        <v>81</v>
      </c>
      <c r="BK144" s="132">
        <f t="shared" si="19"/>
        <v>-1000</v>
      </c>
      <c r="BL144" s="14" t="s">
        <v>119</v>
      </c>
      <c r="BM144" s="131" t="s">
        <v>195</v>
      </c>
    </row>
    <row r="145" spans="2:65" s="1" customFormat="1" ht="37.9" customHeight="1">
      <c r="B145" s="26"/>
      <c r="C145" s="120" t="s">
        <v>196</v>
      </c>
      <c r="D145" s="120" t="s">
        <v>115</v>
      </c>
      <c r="E145" s="121" t="s">
        <v>197</v>
      </c>
      <c r="F145" s="122" t="s">
        <v>198</v>
      </c>
      <c r="G145" s="123" t="s">
        <v>149</v>
      </c>
      <c r="H145" s="124">
        <v>-60.55</v>
      </c>
      <c r="I145" s="125">
        <v>130</v>
      </c>
      <c r="J145" s="125">
        <f t="shared" si="10"/>
        <v>-7871.5</v>
      </c>
      <c r="K145" s="126"/>
      <c r="L145" s="26"/>
      <c r="M145" s="127" t="s">
        <v>1</v>
      </c>
      <c r="N145" s="128" t="s">
        <v>38</v>
      </c>
      <c r="O145" s="129">
        <v>0</v>
      </c>
      <c r="P145" s="129">
        <f t="shared" si="11"/>
        <v>0</v>
      </c>
      <c r="Q145" s="129">
        <v>0</v>
      </c>
      <c r="R145" s="129">
        <f t="shared" si="12"/>
        <v>0</v>
      </c>
      <c r="S145" s="129">
        <v>0</v>
      </c>
      <c r="T145" s="130">
        <f t="shared" si="13"/>
        <v>0</v>
      </c>
      <c r="AR145" s="131" t="s">
        <v>119</v>
      </c>
      <c r="AT145" s="131" t="s">
        <v>115</v>
      </c>
      <c r="AU145" s="131" t="s">
        <v>81</v>
      </c>
      <c r="AY145" s="14" t="s">
        <v>113</v>
      </c>
      <c r="BE145" s="132">
        <f t="shared" si="14"/>
        <v>-7871.5</v>
      </c>
      <c r="BF145" s="132">
        <f t="shared" si="15"/>
        <v>0</v>
      </c>
      <c r="BG145" s="132">
        <f t="shared" si="16"/>
        <v>0</v>
      </c>
      <c r="BH145" s="132">
        <f t="shared" si="17"/>
        <v>0</v>
      </c>
      <c r="BI145" s="132">
        <f t="shared" si="18"/>
        <v>0</v>
      </c>
      <c r="BJ145" s="14" t="s">
        <v>81</v>
      </c>
      <c r="BK145" s="132">
        <f t="shared" si="19"/>
        <v>-7871.5</v>
      </c>
      <c r="BL145" s="14" t="s">
        <v>119</v>
      </c>
      <c r="BM145" s="131" t="s">
        <v>199</v>
      </c>
    </row>
    <row r="146" spans="2:65" s="1" customFormat="1" ht="37.9" customHeight="1">
      <c r="B146" s="26"/>
      <c r="C146" s="120" t="s">
        <v>177</v>
      </c>
      <c r="D146" s="120" t="s">
        <v>115</v>
      </c>
      <c r="E146" s="121" t="s">
        <v>200</v>
      </c>
      <c r="F146" s="122" t="s">
        <v>201</v>
      </c>
      <c r="G146" s="123" t="s">
        <v>149</v>
      </c>
      <c r="H146" s="124">
        <v>-6</v>
      </c>
      <c r="I146" s="125">
        <v>500</v>
      </c>
      <c r="J146" s="125">
        <f t="shared" si="10"/>
        <v>-3000</v>
      </c>
      <c r="K146" s="126"/>
      <c r="L146" s="26"/>
      <c r="M146" s="127" t="s">
        <v>1</v>
      </c>
      <c r="N146" s="128" t="s">
        <v>38</v>
      </c>
      <c r="O146" s="129">
        <v>0</v>
      </c>
      <c r="P146" s="129">
        <f t="shared" si="11"/>
        <v>0</v>
      </c>
      <c r="Q146" s="129">
        <v>0</v>
      </c>
      <c r="R146" s="129">
        <f t="shared" si="12"/>
        <v>0</v>
      </c>
      <c r="S146" s="129">
        <v>0</v>
      </c>
      <c r="T146" s="130">
        <f t="shared" si="13"/>
        <v>0</v>
      </c>
      <c r="AR146" s="131" t="s">
        <v>119</v>
      </c>
      <c r="AT146" s="131" t="s">
        <v>115</v>
      </c>
      <c r="AU146" s="131" t="s">
        <v>81</v>
      </c>
      <c r="AY146" s="14" t="s">
        <v>113</v>
      </c>
      <c r="BE146" s="132">
        <f t="shared" si="14"/>
        <v>-3000</v>
      </c>
      <c r="BF146" s="132">
        <f t="shared" si="15"/>
        <v>0</v>
      </c>
      <c r="BG146" s="132">
        <f t="shared" si="16"/>
        <v>0</v>
      </c>
      <c r="BH146" s="132">
        <f t="shared" si="17"/>
        <v>0</v>
      </c>
      <c r="BI146" s="132">
        <f t="shared" si="18"/>
        <v>0</v>
      </c>
      <c r="BJ146" s="14" t="s">
        <v>81</v>
      </c>
      <c r="BK146" s="132">
        <f t="shared" si="19"/>
        <v>-3000</v>
      </c>
      <c r="BL146" s="14" t="s">
        <v>119</v>
      </c>
      <c r="BM146" s="131" t="s">
        <v>202</v>
      </c>
    </row>
    <row r="147" spans="2:65" s="1" customFormat="1" ht="24.2" customHeight="1">
      <c r="B147" s="26"/>
      <c r="C147" s="120" t="s">
        <v>180</v>
      </c>
      <c r="D147" s="120" t="s">
        <v>115</v>
      </c>
      <c r="E147" s="121" t="s">
        <v>203</v>
      </c>
      <c r="F147" s="122" t="s">
        <v>204</v>
      </c>
      <c r="G147" s="123" t="s">
        <v>184</v>
      </c>
      <c r="H147" s="124">
        <v>-30.274999999999999</v>
      </c>
      <c r="I147" s="125">
        <v>55</v>
      </c>
      <c r="J147" s="125">
        <f t="shared" si="10"/>
        <v>-1665.13</v>
      </c>
      <c r="K147" s="126"/>
      <c r="L147" s="26"/>
      <c r="M147" s="127" t="s">
        <v>1</v>
      </c>
      <c r="N147" s="128" t="s">
        <v>38</v>
      </c>
      <c r="O147" s="129">
        <v>0</v>
      </c>
      <c r="P147" s="129">
        <f t="shared" si="11"/>
        <v>0</v>
      </c>
      <c r="Q147" s="129">
        <v>0</v>
      </c>
      <c r="R147" s="129">
        <f t="shared" si="12"/>
        <v>0</v>
      </c>
      <c r="S147" s="129">
        <v>0</v>
      </c>
      <c r="T147" s="130">
        <f t="shared" si="13"/>
        <v>0</v>
      </c>
      <c r="AR147" s="131" t="s">
        <v>119</v>
      </c>
      <c r="AT147" s="131" t="s">
        <v>115</v>
      </c>
      <c r="AU147" s="131" t="s">
        <v>81</v>
      </c>
      <c r="AY147" s="14" t="s">
        <v>113</v>
      </c>
      <c r="BE147" s="132">
        <f t="shared" si="14"/>
        <v>-1665.13</v>
      </c>
      <c r="BF147" s="132">
        <f t="shared" si="15"/>
        <v>0</v>
      </c>
      <c r="BG147" s="132">
        <f t="shared" si="16"/>
        <v>0</v>
      </c>
      <c r="BH147" s="132">
        <f t="shared" si="17"/>
        <v>0</v>
      </c>
      <c r="BI147" s="132">
        <f t="shared" si="18"/>
        <v>0</v>
      </c>
      <c r="BJ147" s="14" t="s">
        <v>81</v>
      </c>
      <c r="BK147" s="132">
        <f t="shared" si="19"/>
        <v>-1665.13</v>
      </c>
      <c r="BL147" s="14" t="s">
        <v>119</v>
      </c>
      <c r="BM147" s="131" t="s">
        <v>205</v>
      </c>
    </row>
    <row r="148" spans="2:65" s="1" customFormat="1" ht="24.2" customHeight="1">
      <c r="B148" s="26"/>
      <c r="C148" s="146" t="s">
        <v>206</v>
      </c>
      <c r="D148" s="146" t="s">
        <v>155</v>
      </c>
      <c r="E148" s="147" t="s">
        <v>207</v>
      </c>
      <c r="F148" s="148" t="s">
        <v>208</v>
      </c>
      <c r="G148" s="149" t="s">
        <v>184</v>
      </c>
      <c r="H148" s="150">
        <v>-34.816000000000003</v>
      </c>
      <c r="I148" s="151">
        <v>40</v>
      </c>
      <c r="J148" s="151">
        <f t="shared" si="10"/>
        <v>-1392.64</v>
      </c>
      <c r="K148" s="152"/>
      <c r="L148" s="153"/>
      <c r="M148" s="154" t="s">
        <v>1</v>
      </c>
      <c r="N148" s="155" t="s">
        <v>38</v>
      </c>
      <c r="O148" s="129">
        <v>0</v>
      </c>
      <c r="P148" s="129">
        <f t="shared" si="11"/>
        <v>0</v>
      </c>
      <c r="Q148" s="129">
        <v>0</v>
      </c>
      <c r="R148" s="129">
        <f t="shared" si="12"/>
        <v>0</v>
      </c>
      <c r="S148" s="129">
        <v>0</v>
      </c>
      <c r="T148" s="130">
        <f t="shared" si="13"/>
        <v>0</v>
      </c>
      <c r="AR148" s="131" t="s">
        <v>127</v>
      </c>
      <c r="AT148" s="131" t="s">
        <v>155</v>
      </c>
      <c r="AU148" s="131" t="s">
        <v>81</v>
      </c>
      <c r="AY148" s="14" t="s">
        <v>113</v>
      </c>
      <c r="BE148" s="132">
        <f t="shared" si="14"/>
        <v>-1392.64</v>
      </c>
      <c r="BF148" s="132">
        <f t="shared" si="15"/>
        <v>0</v>
      </c>
      <c r="BG148" s="132">
        <f t="shared" si="16"/>
        <v>0</v>
      </c>
      <c r="BH148" s="132">
        <f t="shared" si="17"/>
        <v>0</v>
      </c>
      <c r="BI148" s="132">
        <f t="shared" si="18"/>
        <v>0</v>
      </c>
      <c r="BJ148" s="14" t="s">
        <v>81</v>
      </c>
      <c r="BK148" s="132">
        <f t="shared" si="19"/>
        <v>-1392.64</v>
      </c>
      <c r="BL148" s="14" t="s">
        <v>119</v>
      </c>
      <c r="BM148" s="131" t="s">
        <v>209</v>
      </c>
    </row>
    <row r="149" spans="2:65" s="10" customFormat="1" ht="25.9" customHeight="1">
      <c r="B149" s="111"/>
      <c r="D149" s="112" t="s">
        <v>72</v>
      </c>
      <c r="E149" s="113" t="s">
        <v>210</v>
      </c>
      <c r="F149" s="113" t="s">
        <v>211</v>
      </c>
      <c r="J149" s="114">
        <f>BK149</f>
        <v>-13459</v>
      </c>
      <c r="L149" s="111"/>
      <c r="M149" s="115"/>
      <c r="P149" s="116">
        <f>P150</f>
        <v>0</v>
      </c>
      <c r="R149" s="116">
        <f>R150</f>
        <v>0</v>
      </c>
      <c r="T149" s="117">
        <f>T150</f>
        <v>0</v>
      </c>
      <c r="AR149" s="112" t="s">
        <v>81</v>
      </c>
      <c r="AT149" s="118" t="s">
        <v>72</v>
      </c>
      <c r="AU149" s="118" t="s">
        <v>73</v>
      </c>
      <c r="AY149" s="112" t="s">
        <v>113</v>
      </c>
      <c r="BK149" s="119">
        <f>BK150</f>
        <v>-13459</v>
      </c>
    </row>
    <row r="150" spans="2:65" s="1" customFormat="1" ht="16.5" customHeight="1">
      <c r="B150" s="26"/>
      <c r="C150" s="120" t="s">
        <v>212</v>
      </c>
      <c r="D150" s="120" t="s">
        <v>115</v>
      </c>
      <c r="E150" s="121" t="s">
        <v>213</v>
      </c>
      <c r="F150" s="122" t="s">
        <v>214</v>
      </c>
      <c r="G150" s="123" t="s">
        <v>123</v>
      </c>
      <c r="H150" s="124">
        <v>-67.295000000000002</v>
      </c>
      <c r="I150" s="125">
        <v>200</v>
      </c>
      <c r="J150" s="125">
        <f>ROUND(I150*H150,2)</f>
        <v>-13459</v>
      </c>
      <c r="K150" s="126"/>
      <c r="L150" s="26"/>
      <c r="M150" s="156" t="s">
        <v>1</v>
      </c>
      <c r="N150" s="157" t="s">
        <v>38</v>
      </c>
      <c r="O150" s="158">
        <v>0</v>
      </c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AR150" s="131" t="s">
        <v>119</v>
      </c>
      <c r="AT150" s="131" t="s">
        <v>115</v>
      </c>
      <c r="AU150" s="131" t="s">
        <v>81</v>
      </c>
      <c r="AY150" s="14" t="s">
        <v>113</v>
      </c>
      <c r="BE150" s="132">
        <f>IF(N150="základní",J150,0)</f>
        <v>-13459</v>
      </c>
      <c r="BF150" s="132">
        <f>IF(N150="snížená",J150,0)</f>
        <v>0</v>
      </c>
      <c r="BG150" s="132">
        <f>IF(N150="zákl. přenesená",J150,0)</f>
        <v>0</v>
      </c>
      <c r="BH150" s="132">
        <f>IF(N150="sníž. přenesená",J150,0)</f>
        <v>0</v>
      </c>
      <c r="BI150" s="132">
        <f>IF(N150="nulová",J150,0)</f>
        <v>0</v>
      </c>
      <c r="BJ150" s="14" t="s">
        <v>81</v>
      </c>
      <c r="BK150" s="132">
        <f>ROUND(I150*H150,2)</f>
        <v>-13459</v>
      </c>
      <c r="BL150" s="14" t="s">
        <v>119</v>
      </c>
      <c r="BM150" s="131" t="s">
        <v>215</v>
      </c>
    </row>
    <row r="151" spans="2:65" s="1" customFormat="1" ht="6.95" customHeight="1">
      <c r="B151" s="38"/>
      <c r="C151" s="39"/>
      <c r="D151" s="39"/>
      <c r="E151" s="39"/>
      <c r="F151" s="39"/>
      <c r="G151" s="39"/>
      <c r="H151" s="39"/>
      <c r="I151" s="39"/>
      <c r="J151" s="39"/>
      <c r="K151" s="39"/>
      <c r="L151" s="26"/>
    </row>
  </sheetData>
  <sheetProtection algorithmName="SHA-512" hashValue="S+dBHGPsiZ1Gs5+yPTVPXakqaGOjJ198JAW6yJBhhbkUibsQjB14iDWJq3p5F2PIQ8uEOCNTEdJy3ZZJDvgChw==" saltValue="pIjPTmRf5BmXQ6nBP0XI6GWPqC7BykAJE0orWmX1FNJM3Lx8oSFNyd8EIJ+Fql6lShObrA3EyOvUbcjBEc/4ig==" spinCount="100000" sheet="1" objects="1" scenarios="1" formatColumns="0" formatRows="0" autoFilter="0"/>
  <autoFilter ref="C118:K150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  <pageSetUpPr fitToPage="1"/>
  </sheetPr>
  <dimension ref="B2:BM153"/>
  <sheetViews>
    <sheetView showGridLines="0" topLeftCell="A56" workbookViewId="0">
      <selection activeCell="W43" sqref="W4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4" t="s">
        <v>86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87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194" t="str">
        <f>'Rekapitulace stavby'!K6</f>
        <v>Rekapitulace</v>
      </c>
      <c r="F7" s="195"/>
      <c r="G7" s="195"/>
      <c r="H7" s="195"/>
      <c r="L7" s="17"/>
    </row>
    <row r="8" spans="2:46" s="1" customFormat="1" ht="12" customHeight="1">
      <c r="B8" s="26"/>
      <c r="D8" s="23" t="s">
        <v>88</v>
      </c>
      <c r="L8" s="26"/>
    </row>
    <row r="9" spans="2:46" s="1" customFormat="1" ht="16.5" customHeight="1">
      <c r="B9" s="26"/>
      <c r="E9" s="171" t="s">
        <v>216</v>
      </c>
      <c r="F9" s="193"/>
      <c r="G9" s="193"/>
      <c r="H9" s="193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16</v>
      </c>
      <c r="F11" s="21" t="s">
        <v>1</v>
      </c>
      <c r="I11" s="23" t="s">
        <v>17</v>
      </c>
      <c r="J11" s="21" t="s">
        <v>1</v>
      </c>
      <c r="L11" s="26"/>
    </row>
    <row r="12" spans="2:46" s="1" customFormat="1" ht="12" customHeight="1">
      <c r="B12" s="26"/>
      <c r="D12" s="23" t="s">
        <v>18</v>
      </c>
      <c r="F12" s="21" t="s">
        <v>19</v>
      </c>
      <c r="I12" s="23" t="s">
        <v>20</v>
      </c>
      <c r="J12" s="46" t="str">
        <f>'Rekapitulace stavby'!AN8</f>
        <v>11. 9. 2024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22</v>
      </c>
      <c r="I14" s="23" t="s">
        <v>23</v>
      </c>
      <c r="J14" s="21" t="str">
        <f>IF('Rekapitulace stavby'!AN10="","",'Rekapitulace stavby'!AN10)</f>
        <v/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24</v>
      </c>
      <c r="J15" s="21" t="str">
        <f>IF('Rekapitulace stavby'!AN11="","",'Rekapitulace stavby'!AN11)</f>
        <v/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3" t="s">
        <v>25</v>
      </c>
      <c r="I17" s="23" t="s">
        <v>23</v>
      </c>
      <c r="J17" s="21" t="str">
        <f>'Rekapitulace stavby'!AN13</f>
        <v>28577132</v>
      </c>
      <c r="L17" s="26"/>
    </row>
    <row r="18" spans="2:12" s="1" customFormat="1" ht="18" customHeight="1">
      <c r="B18" s="26"/>
      <c r="E18" s="187" t="str">
        <f>'Rekapitulace stavby'!E14</f>
        <v>Experior s.r.o.</v>
      </c>
      <c r="F18" s="187"/>
      <c r="G18" s="187"/>
      <c r="H18" s="187"/>
      <c r="I18" s="23" t="s">
        <v>24</v>
      </c>
      <c r="J18" s="21" t="str">
        <f>'Rekapitulace stavby'!AN14</f>
        <v>CZ28577132</v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29</v>
      </c>
      <c r="I20" s="23" t="s">
        <v>23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24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31</v>
      </c>
      <c r="I23" s="23" t="s">
        <v>23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24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32</v>
      </c>
      <c r="L26" s="26"/>
    </row>
    <row r="27" spans="2:12" s="7" customFormat="1" ht="16.5" customHeight="1">
      <c r="B27" s="83"/>
      <c r="E27" s="189" t="s">
        <v>1</v>
      </c>
      <c r="F27" s="189"/>
      <c r="G27" s="189"/>
      <c r="H27" s="189"/>
      <c r="L27" s="83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customHeight="1">
      <c r="B30" s="26"/>
      <c r="D30" s="84" t="s">
        <v>33</v>
      </c>
      <c r="J30" s="60">
        <f>ROUND(J119, 2)</f>
        <v>413139.68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customHeight="1">
      <c r="B32" s="26"/>
      <c r="F32" s="29" t="s">
        <v>35</v>
      </c>
      <c r="I32" s="29" t="s">
        <v>34</v>
      </c>
      <c r="J32" s="29" t="s">
        <v>36</v>
      </c>
      <c r="L32" s="26"/>
    </row>
    <row r="33" spans="2:12" s="1" customFormat="1" ht="14.45" customHeight="1">
      <c r="B33" s="26"/>
      <c r="D33" s="49" t="s">
        <v>37</v>
      </c>
      <c r="E33" s="23" t="s">
        <v>38</v>
      </c>
      <c r="F33" s="85">
        <f>ROUND((SUM(BE119:BE152)),  2)</f>
        <v>413139.68</v>
      </c>
      <c r="I33" s="86">
        <v>0.21</v>
      </c>
      <c r="J33" s="85">
        <f>ROUND(((SUM(BE119:BE152))*I33),  2)</f>
        <v>86759.33</v>
      </c>
      <c r="L33" s="26"/>
    </row>
    <row r="34" spans="2:12" s="1" customFormat="1" ht="14.45" customHeight="1">
      <c r="B34" s="26"/>
      <c r="E34" s="23" t="s">
        <v>39</v>
      </c>
      <c r="F34" s="85">
        <f>ROUND((SUM(BF119:BF152)),  2)</f>
        <v>0</v>
      </c>
      <c r="I34" s="86">
        <v>0.12</v>
      </c>
      <c r="J34" s="85">
        <f>ROUND(((SUM(BF119:BF152))*I34),  2)</f>
        <v>0</v>
      </c>
      <c r="L34" s="26"/>
    </row>
    <row r="35" spans="2:12" s="1" customFormat="1" ht="14.45" hidden="1" customHeight="1">
      <c r="B35" s="26"/>
      <c r="E35" s="23" t="s">
        <v>40</v>
      </c>
      <c r="F35" s="85">
        <f>ROUND((SUM(BG119:BG152)),  2)</f>
        <v>0</v>
      </c>
      <c r="I35" s="86">
        <v>0.21</v>
      </c>
      <c r="J35" s="85">
        <f>0</f>
        <v>0</v>
      </c>
      <c r="L35" s="26"/>
    </row>
    <row r="36" spans="2:12" s="1" customFormat="1" ht="14.45" hidden="1" customHeight="1">
      <c r="B36" s="26"/>
      <c r="E36" s="23" t="s">
        <v>41</v>
      </c>
      <c r="F36" s="85">
        <f>ROUND((SUM(BH119:BH152)),  2)</f>
        <v>0</v>
      </c>
      <c r="I36" s="86">
        <v>0.12</v>
      </c>
      <c r="J36" s="85">
        <f>0</f>
        <v>0</v>
      </c>
      <c r="L36" s="26"/>
    </row>
    <row r="37" spans="2:12" s="1" customFormat="1" ht="14.45" hidden="1" customHeight="1">
      <c r="B37" s="26"/>
      <c r="E37" s="23" t="s">
        <v>42</v>
      </c>
      <c r="F37" s="85">
        <f>ROUND((SUM(BI119:BI152)),  2)</f>
        <v>0</v>
      </c>
      <c r="I37" s="86">
        <v>0</v>
      </c>
      <c r="J37" s="85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7"/>
      <c r="D39" s="88" t="s">
        <v>43</v>
      </c>
      <c r="E39" s="51"/>
      <c r="F39" s="51"/>
      <c r="G39" s="89" t="s">
        <v>44</v>
      </c>
      <c r="H39" s="90" t="s">
        <v>45</v>
      </c>
      <c r="I39" s="51"/>
      <c r="J39" s="91">
        <f>SUM(J30:J37)</f>
        <v>499899.01</v>
      </c>
      <c r="K39" s="92"/>
      <c r="L39" s="26"/>
    </row>
    <row r="40" spans="2:12" s="1" customFormat="1" ht="14.45" customHeight="1">
      <c r="B40" s="26"/>
      <c r="L40" s="26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6"/>
      <c r="D50" s="35" t="s">
        <v>46</v>
      </c>
      <c r="E50" s="36"/>
      <c r="F50" s="36"/>
      <c r="G50" s="35" t="s">
        <v>47</v>
      </c>
      <c r="H50" s="36"/>
      <c r="I50" s="36"/>
      <c r="J50" s="36"/>
      <c r="K50" s="36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7" t="s">
        <v>48</v>
      </c>
      <c r="E61" s="28"/>
      <c r="F61" s="93" t="s">
        <v>49</v>
      </c>
      <c r="G61" s="37" t="s">
        <v>48</v>
      </c>
      <c r="H61" s="28"/>
      <c r="I61" s="28"/>
      <c r="J61" s="94" t="s">
        <v>49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5" t="s">
        <v>50</v>
      </c>
      <c r="E65" s="36"/>
      <c r="F65" s="36"/>
      <c r="G65" s="35" t="s">
        <v>51</v>
      </c>
      <c r="H65" s="36"/>
      <c r="I65" s="36"/>
      <c r="J65" s="36"/>
      <c r="K65" s="36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7" t="s">
        <v>48</v>
      </c>
      <c r="E76" s="28"/>
      <c r="F76" s="93" t="s">
        <v>49</v>
      </c>
      <c r="G76" s="37" t="s">
        <v>48</v>
      </c>
      <c r="H76" s="28"/>
      <c r="I76" s="28"/>
      <c r="J76" s="94" t="s">
        <v>49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47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1" customFormat="1" ht="24.95" customHeight="1">
      <c r="B82" s="26"/>
      <c r="C82" s="18" t="s">
        <v>90</v>
      </c>
      <c r="L82" s="26"/>
    </row>
    <row r="83" spans="2:47" s="1" customFormat="1" ht="6.95" customHeight="1">
      <c r="B83" s="26"/>
      <c r="L83" s="26"/>
    </row>
    <row r="84" spans="2:47" s="1" customFormat="1" ht="12" customHeight="1">
      <c r="B84" s="26"/>
      <c r="C84" s="23" t="s">
        <v>14</v>
      </c>
      <c r="L84" s="26"/>
    </row>
    <row r="85" spans="2:47" s="1" customFormat="1" ht="16.5" customHeight="1">
      <c r="B85" s="26"/>
      <c r="E85" s="194" t="str">
        <f>E7</f>
        <v>Rekapitulace</v>
      </c>
      <c r="F85" s="195"/>
      <c r="G85" s="195"/>
      <c r="H85" s="195"/>
      <c r="L85" s="26"/>
    </row>
    <row r="86" spans="2:47" s="1" customFormat="1" ht="12" customHeight="1">
      <c r="B86" s="26"/>
      <c r="C86" s="23" t="s">
        <v>88</v>
      </c>
      <c r="L86" s="26"/>
    </row>
    <row r="87" spans="2:47" s="1" customFormat="1" ht="16.5" customHeight="1">
      <c r="B87" s="26"/>
      <c r="E87" s="171" t="str">
        <f>E9</f>
        <v>O 01a-01.VCP - Stavební část - VCP</v>
      </c>
      <c r="F87" s="193"/>
      <c r="G87" s="193"/>
      <c r="H87" s="193"/>
      <c r="L87" s="26"/>
    </row>
    <row r="88" spans="2:47" s="1" customFormat="1" ht="6.95" customHeight="1">
      <c r="B88" s="26"/>
      <c r="L88" s="26"/>
    </row>
    <row r="89" spans="2:47" s="1" customFormat="1" ht="12" customHeight="1">
      <c r="B89" s="26"/>
      <c r="C89" s="23" t="s">
        <v>18</v>
      </c>
      <c r="F89" s="21" t="str">
        <f>F12</f>
        <v xml:space="preserve"> </v>
      </c>
      <c r="I89" s="23" t="s">
        <v>20</v>
      </c>
      <c r="J89" s="46" t="str">
        <f>IF(J12="","",J12)</f>
        <v>11. 9. 2024</v>
      </c>
      <c r="L89" s="26"/>
    </row>
    <row r="90" spans="2:47" s="1" customFormat="1" ht="6.95" customHeight="1">
      <c r="B90" s="26"/>
      <c r="L90" s="26"/>
    </row>
    <row r="91" spans="2:47" s="1" customFormat="1" ht="15.2" customHeight="1">
      <c r="B91" s="26"/>
      <c r="C91" s="23" t="s">
        <v>22</v>
      </c>
      <c r="F91" s="21" t="str">
        <f>E15</f>
        <v xml:space="preserve"> </v>
      </c>
      <c r="I91" s="23" t="s">
        <v>29</v>
      </c>
      <c r="J91" s="24" t="str">
        <f>E21</f>
        <v xml:space="preserve"> </v>
      </c>
      <c r="L91" s="26"/>
    </row>
    <row r="92" spans="2:47" s="1" customFormat="1" ht="15.2" customHeight="1">
      <c r="B92" s="26"/>
      <c r="C92" s="23" t="s">
        <v>25</v>
      </c>
      <c r="F92" s="21" t="str">
        <f>IF(E18="","",E18)</f>
        <v>Experior s.r.o.</v>
      </c>
      <c r="I92" s="23" t="s">
        <v>31</v>
      </c>
      <c r="J92" s="24" t="str">
        <f>E24</f>
        <v xml:space="preserve"> </v>
      </c>
      <c r="L92" s="26"/>
    </row>
    <row r="93" spans="2:47" s="1" customFormat="1" ht="10.35" customHeight="1">
      <c r="B93" s="26"/>
      <c r="L93" s="26"/>
    </row>
    <row r="94" spans="2:47" s="1" customFormat="1" ht="29.25" customHeight="1">
      <c r="B94" s="26"/>
      <c r="C94" s="95" t="s">
        <v>91</v>
      </c>
      <c r="D94" s="87"/>
      <c r="E94" s="87"/>
      <c r="F94" s="87"/>
      <c r="G94" s="87"/>
      <c r="H94" s="87"/>
      <c r="I94" s="87"/>
      <c r="J94" s="96" t="s">
        <v>92</v>
      </c>
      <c r="K94" s="87"/>
      <c r="L94" s="26"/>
    </row>
    <row r="95" spans="2:47" s="1" customFormat="1" ht="10.35" customHeight="1">
      <c r="B95" s="26"/>
      <c r="L95" s="26"/>
    </row>
    <row r="96" spans="2:47" s="1" customFormat="1" ht="22.9" customHeight="1">
      <c r="B96" s="26"/>
      <c r="C96" s="97" t="s">
        <v>93</v>
      </c>
      <c r="J96" s="60">
        <f>J119</f>
        <v>413139.68000000005</v>
      </c>
      <c r="L96" s="26"/>
      <c r="AU96" s="14" t="s">
        <v>94</v>
      </c>
    </row>
    <row r="97" spans="2:12" s="8" customFormat="1" ht="24.95" customHeight="1">
      <c r="B97" s="98"/>
      <c r="D97" s="99" t="s">
        <v>95</v>
      </c>
      <c r="E97" s="100"/>
      <c r="F97" s="100"/>
      <c r="G97" s="100"/>
      <c r="H97" s="100"/>
      <c r="I97" s="100"/>
      <c r="J97" s="101">
        <f>J120</f>
        <v>44841.060000000005</v>
      </c>
      <c r="L97" s="98"/>
    </row>
    <row r="98" spans="2:12" s="8" customFormat="1" ht="24.95" customHeight="1">
      <c r="B98" s="98"/>
      <c r="D98" s="99" t="s">
        <v>96</v>
      </c>
      <c r="E98" s="100"/>
      <c r="F98" s="100"/>
      <c r="G98" s="100"/>
      <c r="H98" s="100"/>
      <c r="I98" s="100"/>
      <c r="J98" s="101">
        <f>J132</f>
        <v>329965.65000000002</v>
      </c>
      <c r="L98" s="98"/>
    </row>
    <row r="99" spans="2:12" s="8" customFormat="1" ht="24.95" customHeight="1">
      <c r="B99" s="98"/>
      <c r="D99" s="99" t="s">
        <v>97</v>
      </c>
      <c r="E99" s="100"/>
      <c r="F99" s="100"/>
      <c r="G99" s="100"/>
      <c r="H99" s="100"/>
      <c r="I99" s="100"/>
      <c r="J99" s="101">
        <f>J151</f>
        <v>38332.97</v>
      </c>
      <c r="L99" s="98"/>
    </row>
    <row r="100" spans="2:12" s="1" customFormat="1" ht="21.75" customHeight="1">
      <c r="B100" s="26"/>
      <c r="L100" s="26"/>
    </row>
    <row r="101" spans="2:12" s="1" customFormat="1" ht="6.95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26"/>
    </row>
    <row r="105" spans="2:12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6"/>
    </row>
    <row r="106" spans="2:12" s="1" customFormat="1" ht="24.95" customHeight="1">
      <c r="B106" s="26"/>
      <c r="C106" s="18" t="s">
        <v>98</v>
      </c>
      <c r="L106" s="26"/>
    </row>
    <row r="107" spans="2:12" s="1" customFormat="1" ht="6.95" customHeight="1">
      <c r="B107" s="26"/>
      <c r="L107" s="26"/>
    </row>
    <row r="108" spans="2:12" s="1" customFormat="1" ht="12" customHeight="1">
      <c r="B108" s="26"/>
      <c r="C108" s="23" t="s">
        <v>14</v>
      </c>
      <c r="L108" s="26"/>
    </row>
    <row r="109" spans="2:12" s="1" customFormat="1" ht="16.5" customHeight="1">
      <c r="B109" s="26"/>
      <c r="E109" s="194" t="str">
        <f>E7</f>
        <v>Rekapitulace</v>
      </c>
      <c r="F109" s="195"/>
      <c r="G109" s="195"/>
      <c r="H109" s="195"/>
      <c r="L109" s="26"/>
    </row>
    <row r="110" spans="2:12" s="1" customFormat="1" ht="12" customHeight="1">
      <c r="B110" s="26"/>
      <c r="C110" s="23" t="s">
        <v>88</v>
      </c>
      <c r="L110" s="26"/>
    </row>
    <row r="111" spans="2:12" s="1" customFormat="1" ht="16.5" customHeight="1">
      <c r="B111" s="26"/>
      <c r="E111" s="171" t="str">
        <f>E9</f>
        <v>O 01a-01.VCP - Stavební část - VCP</v>
      </c>
      <c r="F111" s="193"/>
      <c r="G111" s="193"/>
      <c r="H111" s="193"/>
      <c r="L111" s="26"/>
    </row>
    <row r="112" spans="2:12" s="1" customFormat="1" ht="6.95" customHeight="1">
      <c r="B112" s="26"/>
      <c r="L112" s="26"/>
    </row>
    <row r="113" spans="2:65" s="1" customFormat="1" ht="12" customHeight="1">
      <c r="B113" s="26"/>
      <c r="C113" s="23" t="s">
        <v>18</v>
      </c>
      <c r="F113" s="21" t="str">
        <f>F12</f>
        <v xml:space="preserve"> </v>
      </c>
      <c r="I113" s="23" t="s">
        <v>20</v>
      </c>
      <c r="J113" s="46" t="str">
        <f>IF(J12="","",J12)</f>
        <v>11. 9. 2024</v>
      </c>
      <c r="L113" s="26"/>
    </row>
    <row r="114" spans="2:65" s="1" customFormat="1" ht="6.95" customHeight="1">
      <c r="B114" s="26"/>
      <c r="L114" s="26"/>
    </row>
    <row r="115" spans="2:65" s="1" customFormat="1" ht="15.2" customHeight="1">
      <c r="B115" s="26"/>
      <c r="C115" s="23" t="s">
        <v>22</v>
      </c>
      <c r="F115" s="21" t="str">
        <f>E15</f>
        <v xml:space="preserve"> </v>
      </c>
      <c r="I115" s="23" t="s">
        <v>29</v>
      </c>
      <c r="J115" s="24" t="str">
        <f>E21</f>
        <v xml:space="preserve"> </v>
      </c>
      <c r="L115" s="26"/>
    </row>
    <row r="116" spans="2:65" s="1" customFormat="1" ht="15.2" customHeight="1">
      <c r="B116" s="26"/>
      <c r="C116" s="23" t="s">
        <v>25</v>
      </c>
      <c r="F116" s="21" t="str">
        <f>IF(E18="","",E18)</f>
        <v>Experior s.r.o.</v>
      </c>
      <c r="I116" s="23" t="s">
        <v>31</v>
      </c>
      <c r="J116" s="24" t="str">
        <f>E24</f>
        <v xml:space="preserve"> </v>
      </c>
      <c r="L116" s="26"/>
    </row>
    <row r="117" spans="2:65" s="1" customFormat="1" ht="10.35" customHeight="1">
      <c r="B117" s="26"/>
      <c r="L117" s="26"/>
    </row>
    <row r="118" spans="2:65" s="9" customFormat="1" ht="29.25" customHeight="1">
      <c r="B118" s="102"/>
      <c r="C118" s="103" t="s">
        <v>99</v>
      </c>
      <c r="D118" s="104" t="s">
        <v>58</v>
      </c>
      <c r="E118" s="104" t="s">
        <v>54</v>
      </c>
      <c r="F118" s="104" t="s">
        <v>55</v>
      </c>
      <c r="G118" s="104" t="s">
        <v>100</v>
      </c>
      <c r="H118" s="104" t="s">
        <v>101</v>
      </c>
      <c r="I118" s="104" t="s">
        <v>102</v>
      </c>
      <c r="J118" s="105" t="s">
        <v>92</v>
      </c>
      <c r="K118" s="106" t="s">
        <v>103</v>
      </c>
      <c r="L118" s="102"/>
      <c r="M118" s="53" t="s">
        <v>1</v>
      </c>
      <c r="N118" s="54" t="s">
        <v>37</v>
      </c>
      <c r="O118" s="54" t="s">
        <v>104</v>
      </c>
      <c r="P118" s="54" t="s">
        <v>105</v>
      </c>
      <c r="Q118" s="54" t="s">
        <v>106</v>
      </c>
      <c r="R118" s="54" t="s">
        <v>107</v>
      </c>
      <c r="S118" s="54" t="s">
        <v>108</v>
      </c>
      <c r="T118" s="55" t="s">
        <v>109</v>
      </c>
    </row>
    <row r="119" spans="2:65" s="1" customFormat="1" ht="22.9" customHeight="1">
      <c r="B119" s="26"/>
      <c r="C119" s="58" t="s">
        <v>110</v>
      </c>
      <c r="J119" s="107">
        <f>BK119</f>
        <v>413139.68000000005</v>
      </c>
      <c r="L119" s="26"/>
      <c r="M119" s="56"/>
      <c r="N119" s="47"/>
      <c r="O119" s="47"/>
      <c r="P119" s="108">
        <f>P120+P132+P151</f>
        <v>0</v>
      </c>
      <c r="Q119" s="47"/>
      <c r="R119" s="108">
        <f>R120+R132+R151</f>
        <v>0</v>
      </c>
      <c r="S119" s="47"/>
      <c r="T119" s="109">
        <f>T120+T132+T151</f>
        <v>0</v>
      </c>
      <c r="AT119" s="14" t="s">
        <v>72</v>
      </c>
      <c r="AU119" s="14" t="s">
        <v>94</v>
      </c>
      <c r="BK119" s="110">
        <f>BK120+BK132+BK151</f>
        <v>413139.68000000005</v>
      </c>
    </row>
    <row r="120" spans="2:65" s="10" customFormat="1" ht="25.9" customHeight="1">
      <c r="B120" s="111"/>
      <c r="D120" s="112" t="s">
        <v>72</v>
      </c>
      <c r="E120" s="113" t="s">
        <v>111</v>
      </c>
      <c r="F120" s="113" t="s">
        <v>112</v>
      </c>
      <c r="J120" s="114">
        <f>BK120</f>
        <v>44841.060000000005</v>
      </c>
      <c r="L120" s="111"/>
      <c r="M120" s="115"/>
      <c r="P120" s="116">
        <f>SUM(P121:P131)</f>
        <v>0</v>
      </c>
      <c r="R120" s="116">
        <f>SUM(R121:R131)</f>
        <v>0</v>
      </c>
      <c r="T120" s="117">
        <f>SUM(T121:T131)</f>
        <v>0</v>
      </c>
      <c r="AR120" s="112" t="s">
        <v>81</v>
      </c>
      <c r="AT120" s="118" t="s">
        <v>72</v>
      </c>
      <c r="AU120" s="118" t="s">
        <v>73</v>
      </c>
      <c r="AY120" s="112" t="s">
        <v>113</v>
      </c>
      <c r="BK120" s="119">
        <f>SUM(BK121:BK131)</f>
        <v>44841.060000000005</v>
      </c>
    </row>
    <row r="121" spans="2:65" s="1" customFormat="1" ht="24.2" customHeight="1">
      <c r="B121" s="26"/>
      <c r="C121" s="120" t="s">
        <v>83</v>
      </c>
      <c r="D121" s="120" t="s">
        <v>115</v>
      </c>
      <c r="E121" s="121" t="s">
        <v>217</v>
      </c>
      <c r="F121" s="122" t="s">
        <v>218</v>
      </c>
      <c r="G121" s="123" t="s">
        <v>118</v>
      </c>
      <c r="H121" s="124">
        <v>12.766</v>
      </c>
      <c r="I121" s="125">
        <v>800</v>
      </c>
      <c r="J121" s="125">
        <f t="shared" ref="J121:J129" si="0">ROUND(I121*H121,2)</f>
        <v>10212.799999999999</v>
      </c>
      <c r="K121" s="126"/>
      <c r="L121" s="26"/>
      <c r="M121" s="127" t="s">
        <v>1</v>
      </c>
      <c r="N121" s="128" t="s">
        <v>38</v>
      </c>
      <c r="O121" s="129">
        <v>0</v>
      </c>
      <c r="P121" s="129">
        <f t="shared" ref="P121:P129" si="1">O121*H121</f>
        <v>0</v>
      </c>
      <c r="Q121" s="129">
        <v>0</v>
      </c>
      <c r="R121" s="129">
        <f t="shared" ref="R121:R129" si="2">Q121*H121</f>
        <v>0</v>
      </c>
      <c r="S121" s="129">
        <v>0</v>
      </c>
      <c r="T121" s="130">
        <f t="shared" ref="T121:T129" si="3">S121*H121</f>
        <v>0</v>
      </c>
      <c r="AR121" s="131" t="s">
        <v>119</v>
      </c>
      <c r="AT121" s="131" t="s">
        <v>115</v>
      </c>
      <c r="AU121" s="131" t="s">
        <v>81</v>
      </c>
      <c r="AY121" s="14" t="s">
        <v>113</v>
      </c>
      <c r="BE121" s="132">
        <f t="shared" ref="BE121:BE129" si="4">IF(N121="základní",J121,0)</f>
        <v>10212.799999999999</v>
      </c>
      <c r="BF121" s="132">
        <f t="shared" ref="BF121:BF129" si="5">IF(N121="snížená",J121,0)</f>
        <v>0</v>
      </c>
      <c r="BG121" s="132">
        <f t="shared" ref="BG121:BG129" si="6">IF(N121="zákl. přenesená",J121,0)</f>
        <v>0</v>
      </c>
      <c r="BH121" s="132">
        <f t="shared" ref="BH121:BH129" si="7">IF(N121="sníž. přenesená",J121,0)</f>
        <v>0</v>
      </c>
      <c r="BI121" s="132">
        <f t="shared" ref="BI121:BI129" si="8">IF(N121="nulová",J121,0)</f>
        <v>0</v>
      </c>
      <c r="BJ121" s="14" t="s">
        <v>81</v>
      </c>
      <c r="BK121" s="132">
        <f t="shared" ref="BK121:BK129" si="9">ROUND(I121*H121,2)</f>
        <v>10212.799999999999</v>
      </c>
      <c r="BL121" s="14" t="s">
        <v>119</v>
      </c>
      <c r="BM121" s="131" t="s">
        <v>83</v>
      </c>
    </row>
    <row r="122" spans="2:65" s="1" customFormat="1" ht="33" customHeight="1">
      <c r="B122" s="26"/>
      <c r="C122" s="120" t="s">
        <v>114</v>
      </c>
      <c r="D122" s="120" t="s">
        <v>115</v>
      </c>
      <c r="E122" s="121" t="s">
        <v>116</v>
      </c>
      <c r="F122" s="122" t="s">
        <v>117</v>
      </c>
      <c r="G122" s="123" t="s">
        <v>118</v>
      </c>
      <c r="H122" s="124">
        <v>21.224</v>
      </c>
      <c r="I122" s="125">
        <v>800</v>
      </c>
      <c r="J122" s="125">
        <f t="shared" si="0"/>
        <v>16979.2</v>
      </c>
      <c r="K122" s="126"/>
      <c r="L122" s="26"/>
      <c r="M122" s="127" t="s">
        <v>1</v>
      </c>
      <c r="N122" s="128" t="s">
        <v>38</v>
      </c>
      <c r="O122" s="129">
        <v>0</v>
      </c>
      <c r="P122" s="129">
        <f t="shared" si="1"/>
        <v>0</v>
      </c>
      <c r="Q122" s="129">
        <v>0</v>
      </c>
      <c r="R122" s="129">
        <f t="shared" si="2"/>
        <v>0</v>
      </c>
      <c r="S122" s="129">
        <v>0</v>
      </c>
      <c r="T122" s="130">
        <f t="shared" si="3"/>
        <v>0</v>
      </c>
      <c r="AR122" s="131" t="s">
        <v>119</v>
      </c>
      <c r="AT122" s="131" t="s">
        <v>115</v>
      </c>
      <c r="AU122" s="131" t="s">
        <v>81</v>
      </c>
      <c r="AY122" s="14" t="s">
        <v>113</v>
      </c>
      <c r="BE122" s="132">
        <f t="shared" si="4"/>
        <v>16979.2</v>
      </c>
      <c r="BF122" s="132">
        <f t="shared" si="5"/>
        <v>0</v>
      </c>
      <c r="BG122" s="132">
        <f t="shared" si="6"/>
        <v>0</v>
      </c>
      <c r="BH122" s="132">
        <f t="shared" si="7"/>
        <v>0</v>
      </c>
      <c r="BI122" s="132">
        <f t="shared" si="8"/>
        <v>0</v>
      </c>
      <c r="BJ122" s="14" t="s">
        <v>81</v>
      </c>
      <c r="BK122" s="132">
        <f t="shared" si="9"/>
        <v>16979.2</v>
      </c>
      <c r="BL122" s="14" t="s">
        <v>119</v>
      </c>
      <c r="BM122" s="131" t="s">
        <v>119</v>
      </c>
    </row>
    <row r="123" spans="2:65" s="1" customFormat="1" ht="24.2" customHeight="1">
      <c r="B123" s="26"/>
      <c r="C123" s="120" t="s">
        <v>119</v>
      </c>
      <c r="D123" s="120" t="s">
        <v>115</v>
      </c>
      <c r="E123" s="121" t="s">
        <v>219</v>
      </c>
      <c r="F123" s="122" t="s">
        <v>220</v>
      </c>
      <c r="G123" s="123" t="s">
        <v>118</v>
      </c>
      <c r="H123" s="124">
        <v>3.6749999999999998</v>
      </c>
      <c r="I123" s="125">
        <v>300</v>
      </c>
      <c r="J123" s="125">
        <f t="shared" si="0"/>
        <v>1102.5</v>
      </c>
      <c r="K123" s="126"/>
      <c r="L123" s="26"/>
      <c r="M123" s="127" t="s">
        <v>1</v>
      </c>
      <c r="N123" s="128" t="s">
        <v>38</v>
      </c>
      <c r="O123" s="129">
        <v>0</v>
      </c>
      <c r="P123" s="129">
        <f t="shared" si="1"/>
        <v>0</v>
      </c>
      <c r="Q123" s="129">
        <v>0</v>
      </c>
      <c r="R123" s="129">
        <f t="shared" si="2"/>
        <v>0</v>
      </c>
      <c r="S123" s="129">
        <v>0</v>
      </c>
      <c r="T123" s="130">
        <f t="shared" si="3"/>
        <v>0</v>
      </c>
      <c r="AR123" s="131" t="s">
        <v>119</v>
      </c>
      <c r="AT123" s="131" t="s">
        <v>115</v>
      </c>
      <c r="AU123" s="131" t="s">
        <v>81</v>
      </c>
      <c r="AY123" s="14" t="s">
        <v>113</v>
      </c>
      <c r="BE123" s="132">
        <f t="shared" si="4"/>
        <v>1102.5</v>
      </c>
      <c r="BF123" s="132">
        <f t="shared" si="5"/>
        <v>0</v>
      </c>
      <c r="BG123" s="132">
        <f t="shared" si="6"/>
        <v>0</v>
      </c>
      <c r="BH123" s="132">
        <f t="shared" si="7"/>
        <v>0</v>
      </c>
      <c r="BI123" s="132">
        <f t="shared" si="8"/>
        <v>0</v>
      </c>
      <c r="BJ123" s="14" t="s">
        <v>81</v>
      </c>
      <c r="BK123" s="132">
        <f t="shared" si="9"/>
        <v>1102.5</v>
      </c>
      <c r="BL123" s="14" t="s">
        <v>119</v>
      </c>
      <c r="BM123" s="131" t="s">
        <v>120</v>
      </c>
    </row>
    <row r="124" spans="2:65" s="1" customFormat="1" ht="37.9" customHeight="1">
      <c r="B124" s="26"/>
      <c r="C124" s="120" t="s">
        <v>124</v>
      </c>
      <c r="D124" s="120" t="s">
        <v>115</v>
      </c>
      <c r="E124" s="121" t="s">
        <v>125</v>
      </c>
      <c r="F124" s="122" t="s">
        <v>126</v>
      </c>
      <c r="G124" s="123" t="s">
        <v>118</v>
      </c>
      <c r="H124" s="124">
        <v>37.664999999999999</v>
      </c>
      <c r="I124" s="125">
        <v>80</v>
      </c>
      <c r="J124" s="125">
        <f t="shared" si="0"/>
        <v>3013.2</v>
      </c>
      <c r="K124" s="126"/>
      <c r="L124" s="26"/>
      <c r="M124" s="127" t="s">
        <v>1</v>
      </c>
      <c r="N124" s="128" t="s">
        <v>38</v>
      </c>
      <c r="O124" s="129">
        <v>0</v>
      </c>
      <c r="P124" s="129">
        <f t="shared" si="1"/>
        <v>0</v>
      </c>
      <c r="Q124" s="129">
        <v>0</v>
      </c>
      <c r="R124" s="129">
        <f t="shared" si="2"/>
        <v>0</v>
      </c>
      <c r="S124" s="129">
        <v>0</v>
      </c>
      <c r="T124" s="130">
        <f t="shared" si="3"/>
        <v>0</v>
      </c>
      <c r="AR124" s="131" t="s">
        <v>119</v>
      </c>
      <c r="AT124" s="131" t="s">
        <v>115</v>
      </c>
      <c r="AU124" s="131" t="s">
        <v>81</v>
      </c>
      <c r="AY124" s="14" t="s">
        <v>113</v>
      </c>
      <c r="BE124" s="132">
        <f t="shared" si="4"/>
        <v>3013.2</v>
      </c>
      <c r="BF124" s="132">
        <f t="shared" si="5"/>
        <v>0</v>
      </c>
      <c r="BG124" s="132">
        <f t="shared" si="6"/>
        <v>0</v>
      </c>
      <c r="BH124" s="132">
        <f t="shared" si="7"/>
        <v>0</v>
      </c>
      <c r="BI124" s="132">
        <f t="shared" si="8"/>
        <v>0</v>
      </c>
      <c r="BJ124" s="14" t="s">
        <v>81</v>
      </c>
      <c r="BK124" s="132">
        <f t="shared" si="9"/>
        <v>3013.2</v>
      </c>
      <c r="BL124" s="14" t="s">
        <v>119</v>
      </c>
      <c r="BM124" s="131" t="s">
        <v>127</v>
      </c>
    </row>
    <row r="125" spans="2:65" s="1" customFormat="1" ht="16.5" customHeight="1">
      <c r="B125" s="26"/>
      <c r="C125" s="120" t="s">
        <v>127</v>
      </c>
      <c r="D125" s="120" t="s">
        <v>115</v>
      </c>
      <c r="E125" s="121" t="s">
        <v>128</v>
      </c>
      <c r="F125" s="122" t="s">
        <v>129</v>
      </c>
      <c r="G125" s="123" t="s">
        <v>118</v>
      </c>
      <c r="H125" s="124">
        <v>33.99</v>
      </c>
      <c r="I125" s="125">
        <v>20</v>
      </c>
      <c r="J125" s="125">
        <f t="shared" si="0"/>
        <v>679.8</v>
      </c>
      <c r="K125" s="126"/>
      <c r="L125" s="26"/>
      <c r="M125" s="127" t="s">
        <v>1</v>
      </c>
      <c r="N125" s="128" t="s">
        <v>38</v>
      </c>
      <c r="O125" s="129">
        <v>0</v>
      </c>
      <c r="P125" s="129">
        <f t="shared" si="1"/>
        <v>0</v>
      </c>
      <c r="Q125" s="129">
        <v>0</v>
      </c>
      <c r="R125" s="129">
        <f t="shared" si="2"/>
        <v>0</v>
      </c>
      <c r="S125" s="129">
        <v>0</v>
      </c>
      <c r="T125" s="130">
        <f t="shared" si="3"/>
        <v>0</v>
      </c>
      <c r="AR125" s="131" t="s">
        <v>119</v>
      </c>
      <c r="AT125" s="131" t="s">
        <v>115</v>
      </c>
      <c r="AU125" s="131" t="s">
        <v>81</v>
      </c>
      <c r="AY125" s="14" t="s">
        <v>113</v>
      </c>
      <c r="BE125" s="132">
        <f t="shared" si="4"/>
        <v>679.8</v>
      </c>
      <c r="BF125" s="132">
        <f t="shared" si="5"/>
        <v>0</v>
      </c>
      <c r="BG125" s="132">
        <f t="shared" si="6"/>
        <v>0</v>
      </c>
      <c r="BH125" s="132">
        <f t="shared" si="7"/>
        <v>0</v>
      </c>
      <c r="BI125" s="132">
        <f t="shared" si="8"/>
        <v>0</v>
      </c>
      <c r="BJ125" s="14" t="s">
        <v>81</v>
      </c>
      <c r="BK125" s="132">
        <f t="shared" si="9"/>
        <v>679.8</v>
      </c>
      <c r="BL125" s="14" t="s">
        <v>119</v>
      </c>
      <c r="BM125" s="131" t="s">
        <v>133</v>
      </c>
    </row>
    <row r="126" spans="2:65" s="1" customFormat="1" ht="24.2" customHeight="1">
      <c r="B126" s="26"/>
      <c r="C126" s="120" t="s">
        <v>130</v>
      </c>
      <c r="D126" s="120" t="s">
        <v>115</v>
      </c>
      <c r="E126" s="121" t="s">
        <v>131</v>
      </c>
      <c r="F126" s="122" t="s">
        <v>132</v>
      </c>
      <c r="G126" s="123" t="s">
        <v>118</v>
      </c>
      <c r="H126" s="124">
        <v>30.315000000000001</v>
      </c>
      <c r="I126" s="125">
        <v>140</v>
      </c>
      <c r="J126" s="125">
        <f t="shared" si="0"/>
        <v>4244.1000000000004</v>
      </c>
      <c r="K126" s="126"/>
      <c r="L126" s="26"/>
      <c r="M126" s="127" t="s">
        <v>1</v>
      </c>
      <c r="N126" s="128" t="s">
        <v>38</v>
      </c>
      <c r="O126" s="129">
        <v>0</v>
      </c>
      <c r="P126" s="129">
        <f t="shared" si="1"/>
        <v>0</v>
      </c>
      <c r="Q126" s="129">
        <v>0</v>
      </c>
      <c r="R126" s="129">
        <f t="shared" si="2"/>
        <v>0</v>
      </c>
      <c r="S126" s="129">
        <v>0</v>
      </c>
      <c r="T126" s="130">
        <f t="shared" si="3"/>
        <v>0</v>
      </c>
      <c r="AR126" s="131" t="s">
        <v>119</v>
      </c>
      <c r="AT126" s="131" t="s">
        <v>115</v>
      </c>
      <c r="AU126" s="131" t="s">
        <v>81</v>
      </c>
      <c r="AY126" s="14" t="s">
        <v>113</v>
      </c>
      <c r="BE126" s="132">
        <f t="shared" si="4"/>
        <v>4244.1000000000004</v>
      </c>
      <c r="BF126" s="132">
        <f t="shared" si="5"/>
        <v>0</v>
      </c>
      <c r="BG126" s="132">
        <f t="shared" si="6"/>
        <v>0</v>
      </c>
      <c r="BH126" s="132">
        <f t="shared" si="7"/>
        <v>0</v>
      </c>
      <c r="BI126" s="132">
        <f t="shared" si="8"/>
        <v>0</v>
      </c>
      <c r="BJ126" s="14" t="s">
        <v>81</v>
      </c>
      <c r="BK126" s="132">
        <f t="shared" si="9"/>
        <v>4244.1000000000004</v>
      </c>
      <c r="BL126" s="14" t="s">
        <v>119</v>
      </c>
      <c r="BM126" s="131" t="s">
        <v>8</v>
      </c>
    </row>
    <row r="127" spans="2:65" s="1" customFormat="1" ht="37.9" customHeight="1">
      <c r="B127" s="26"/>
      <c r="C127" s="120" t="s">
        <v>133</v>
      </c>
      <c r="D127" s="120" t="s">
        <v>115</v>
      </c>
      <c r="E127" s="121" t="s">
        <v>134</v>
      </c>
      <c r="F127" s="122" t="s">
        <v>135</v>
      </c>
      <c r="G127" s="123" t="s">
        <v>118</v>
      </c>
      <c r="H127" s="124">
        <v>30.315000000000001</v>
      </c>
      <c r="I127" s="125">
        <v>120</v>
      </c>
      <c r="J127" s="125">
        <f t="shared" si="0"/>
        <v>3637.8</v>
      </c>
      <c r="K127" s="126"/>
      <c r="L127" s="26"/>
      <c r="M127" s="127" t="s">
        <v>1</v>
      </c>
      <c r="N127" s="128" t="s">
        <v>38</v>
      </c>
      <c r="O127" s="129">
        <v>0</v>
      </c>
      <c r="P127" s="129">
        <f t="shared" si="1"/>
        <v>0</v>
      </c>
      <c r="Q127" s="129">
        <v>0</v>
      </c>
      <c r="R127" s="129">
        <f t="shared" si="2"/>
        <v>0</v>
      </c>
      <c r="S127" s="129">
        <v>0</v>
      </c>
      <c r="T127" s="130">
        <f t="shared" si="3"/>
        <v>0</v>
      </c>
      <c r="AR127" s="131" t="s">
        <v>119</v>
      </c>
      <c r="AT127" s="131" t="s">
        <v>115</v>
      </c>
      <c r="AU127" s="131" t="s">
        <v>81</v>
      </c>
      <c r="AY127" s="14" t="s">
        <v>113</v>
      </c>
      <c r="BE127" s="132">
        <f t="shared" si="4"/>
        <v>3637.8</v>
      </c>
      <c r="BF127" s="132">
        <f t="shared" si="5"/>
        <v>0</v>
      </c>
      <c r="BG127" s="132">
        <f t="shared" si="6"/>
        <v>0</v>
      </c>
      <c r="BH127" s="132">
        <f t="shared" si="7"/>
        <v>0</v>
      </c>
      <c r="BI127" s="132">
        <f t="shared" si="8"/>
        <v>0</v>
      </c>
      <c r="BJ127" s="14" t="s">
        <v>81</v>
      </c>
      <c r="BK127" s="132">
        <f t="shared" si="9"/>
        <v>3637.8</v>
      </c>
      <c r="BL127" s="14" t="s">
        <v>119</v>
      </c>
      <c r="BM127" s="131" t="s">
        <v>137</v>
      </c>
    </row>
    <row r="128" spans="2:65" s="1" customFormat="1" ht="16.5" customHeight="1">
      <c r="B128" s="26"/>
      <c r="C128" s="120" t="s">
        <v>136</v>
      </c>
      <c r="D128" s="120" t="s">
        <v>115</v>
      </c>
      <c r="E128" s="121" t="s">
        <v>128</v>
      </c>
      <c r="F128" s="122" t="s">
        <v>129</v>
      </c>
      <c r="G128" s="123" t="s">
        <v>118</v>
      </c>
      <c r="H128" s="124">
        <v>30.315000000000001</v>
      </c>
      <c r="I128" s="125">
        <v>20</v>
      </c>
      <c r="J128" s="125">
        <f t="shared" si="0"/>
        <v>606.29999999999995</v>
      </c>
      <c r="K128" s="126"/>
      <c r="L128" s="26"/>
      <c r="M128" s="127" t="s">
        <v>1</v>
      </c>
      <c r="N128" s="128" t="s">
        <v>38</v>
      </c>
      <c r="O128" s="129">
        <v>0</v>
      </c>
      <c r="P128" s="129">
        <f t="shared" si="1"/>
        <v>0</v>
      </c>
      <c r="Q128" s="129">
        <v>0</v>
      </c>
      <c r="R128" s="129">
        <f t="shared" si="2"/>
        <v>0</v>
      </c>
      <c r="S128" s="129">
        <v>0</v>
      </c>
      <c r="T128" s="130">
        <f t="shared" si="3"/>
        <v>0</v>
      </c>
      <c r="AR128" s="131" t="s">
        <v>119</v>
      </c>
      <c r="AT128" s="131" t="s">
        <v>115</v>
      </c>
      <c r="AU128" s="131" t="s">
        <v>81</v>
      </c>
      <c r="AY128" s="14" t="s">
        <v>113</v>
      </c>
      <c r="BE128" s="132">
        <f t="shared" si="4"/>
        <v>606.29999999999995</v>
      </c>
      <c r="BF128" s="132">
        <f t="shared" si="5"/>
        <v>0</v>
      </c>
      <c r="BG128" s="132">
        <f t="shared" si="6"/>
        <v>0</v>
      </c>
      <c r="BH128" s="132">
        <f t="shared" si="7"/>
        <v>0</v>
      </c>
      <c r="BI128" s="132">
        <f t="shared" si="8"/>
        <v>0</v>
      </c>
      <c r="BJ128" s="14" t="s">
        <v>81</v>
      </c>
      <c r="BK128" s="132">
        <f t="shared" si="9"/>
        <v>606.29999999999995</v>
      </c>
      <c r="BL128" s="14" t="s">
        <v>119</v>
      </c>
      <c r="BM128" s="131" t="s">
        <v>140</v>
      </c>
    </row>
    <row r="129" spans="2:65" s="1" customFormat="1" ht="33" customHeight="1">
      <c r="B129" s="26"/>
      <c r="C129" s="120" t="s">
        <v>8</v>
      </c>
      <c r="D129" s="120" t="s">
        <v>115</v>
      </c>
      <c r="E129" s="121" t="s">
        <v>138</v>
      </c>
      <c r="F129" s="122" t="s">
        <v>139</v>
      </c>
      <c r="G129" s="123" t="s">
        <v>123</v>
      </c>
      <c r="H129" s="124">
        <v>54.567</v>
      </c>
      <c r="I129" s="125">
        <v>80</v>
      </c>
      <c r="J129" s="125">
        <f t="shared" si="0"/>
        <v>4365.3599999999997</v>
      </c>
      <c r="K129" s="126"/>
      <c r="L129" s="26"/>
      <c r="M129" s="127" t="s">
        <v>1</v>
      </c>
      <c r="N129" s="128" t="s">
        <v>38</v>
      </c>
      <c r="O129" s="129">
        <v>0</v>
      </c>
      <c r="P129" s="129">
        <f t="shared" si="1"/>
        <v>0</v>
      </c>
      <c r="Q129" s="129">
        <v>0</v>
      </c>
      <c r="R129" s="129">
        <f t="shared" si="2"/>
        <v>0</v>
      </c>
      <c r="S129" s="129">
        <v>0</v>
      </c>
      <c r="T129" s="130">
        <f t="shared" si="3"/>
        <v>0</v>
      </c>
      <c r="AR129" s="131" t="s">
        <v>119</v>
      </c>
      <c r="AT129" s="131" t="s">
        <v>115</v>
      </c>
      <c r="AU129" s="131" t="s">
        <v>81</v>
      </c>
      <c r="AY129" s="14" t="s">
        <v>113</v>
      </c>
      <c r="BE129" s="132">
        <f t="shared" si="4"/>
        <v>4365.3599999999997</v>
      </c>
      <c r="BF129" s="132">
        <f t="shared" si="5"/>
        <v>0</v>
      </c>
      <c r="BG129" s="132">
        <f t="shared" si="6"/>
        <v>0</v>
      </c>
      <c r="BH129" s="132">
        <f t="shared" si="7"/>
        <v>0</v>
      </c>
      <c r="BI129" s="132">
        <f t="shared" si="8"/>
        <v>0</v>
      </c>
      <c r="BJ129" s="14" t="s">
        <v>81</v>
      </c>
      <c r="BK129" s="132">
        <f t="shared" si="9"/>
        <v>4365.3599999999997</v>
      </c>
      <c r="BL129" s="14" t="s">
        <v>119</v>
      </c>
      <c r="BM129" s="131" t="s">
        <v>150</v>
      </c>
    </row>
    <row r="130" spans="2:65" s="11" customFormat="1">
      <c r="B130" s="133"/>
      <c r="D130" s="134" t="s">
        <v>141</v>
      </c>
      <c r="E130" s="135" t="s">
        <v>1</v>
      </c>
      <c r="F130" s="136" t="s">
        <v>221</v>
      </c>
      <c r="H130" s="137">
        <v>54.567</v>
      </c>
      <c r="L130" s="133"/>
      <c r="M130" s="138"/>
      <c r="T130" s="139"/>
      <c r="AT130" s="135" t="s">
        <v>141</v>
      </c>
      <c r="AU130" s="135" t="s">
        <v>81</v>
      </c>
      <c r="AV130" s="11" t="s">
        <v>83</v>
      </c>
      <c r="AW130" s="11" t="s">
        <v>30</v>
      </c>
      <c r="AX130" s="11" t="s">
        <v>73</v>
      </c>
      <c r="AY130" s="135" t="s">
        <v>113</v>
      </c>
    </row>
    <row r="131" spans="2:65" s="12" customFormat="1">
      <c r="B131" s="140"/>
      <c r="D131" s="134" t="s">
        <v>141</v>
      </c>
      <c r="E131" s="141" t="s">
        <v>1</v>
      </c>
      <c r="F131" s="142" t="s">
        <v>143</v>
      </c>
      <c r="H131" s="143">
        <v>54.567</v>
      </c>
      <c r="L131" s="140"/>
      <c r="M131" s="144"/>
      <c r="T131" s="145"/>
      <c r="AT131" s="141" t="s">
        <v>141</v>
      </c>
      <c r="AU131" s="141" t="s">
        <v>81</v>
      </c>
      <c r="AV131" s="12" t="s">
        <v>119</v>
      </c>
      <c r="AW131" s="12" t="s">
        <v>30</v>
      </c>
      <c r="AX131" s="12" t="s">
        <v>81</v>
      </c>
      <c r="AY131" s="141" t="s">
        <v>113</v>
      </c>
    </row>
    <row r="132" spans="2:65" s="10" customFormat="1" ht="25.9" customHeight="1">
      <c r="B132" s="111"/>
      <c r="D132" s="112" t="s">
        <v>72</v>
      </c>
      <c r="E132" s="113" t="s">
        <v>144</v>
      </c>
      <c r="F132" s="113" t="s">
        <v>145</v>
      </c>
      <c r="J132" s="114">
        <f>BK132</f>
        <v>329965.65000000002</v>
      </c>
      <c r="L132" s="111"/>
      <c r="M132" s="115"/>
      <c r="P132" s="116">
        <f>SUM(P133:P150)</f>
        <v>0</v>
      </c>
      <c r="R132" s="116">
        <f>SUM(R133:R150)</f>
        <v>0</v>
      </c>
      <c r="T132" s="117">
        <f>SUM(T133:T150)</f>
        <v>0</v>
      </c>
      <c r="AR132" s="112" t="s">
        <v>81</v>
      </c>
      <c r="AT132" s="118" t="s">
        <v>72</v>
      </c>
      <c r="AU132" s="118" t="s">
        <v>73</v>
      </c>
      <c r="AY132" s="112" t="s">
        <v>113</v>
      </c>
      <c r="BK132" s="119">
        <f>SUM(BK133:BK150)</f>
        <v>329965.65000000002</v>
      </c>
    </row>
    <row r="133" spans="2:65" s="1" customFormat="1" ht="24.2" customHeight="1">
      <c r="B133" s="26"/>
      <c r="C133" s="120" t="s">
        <v>81</v>
      </c>
      <c r="D133" s="120" t="s">
        <v>115</v>
      </c>
      <c r="E133" s="121" t="s">
        <v>178</v>
      </c>
      <c r="F133" s="122" t="s">
        <v>179</v>
      </c>
      <c r="G133" s="123" t="s">
        <v>118</v>
      </c>
      <c r="H133" s="124">
        <v>15.917999999999999</v>
      </c>
      <c r="I133" s="125">
        <v>6800</v>
      </c>
      <c r="J133" s="125">
        <f t="shared" ref="J133:J150" si="10">ROUND(I133*H133,2)</f>
        <v>108242.4</v>
      </c>
      <c r="K133" s="126"/>
      <c r="L133" s="26"/>
      <c r="M133" s="127" t="s">
        <v>1</v>
      </c>
      <c r="N133" s="128" t="s">
        <v>38</v>
      </c>
      <c r="O133" s="129">
        <v>0</v>
      </c>
      <c r="P133" s="129">
        <f t="shared" ref="P133:P150" si="11">O133*H133</f>
        <v>0</v>
      </c>
      <c r="Q133" s="129">
        <v>0</v>
      </c>
      <c r="R133" s="129">
        <f t="shared" ref="R133:R150" si="12">Q133*H133</f>
        <v>0</v>
      </c>
      <c r="S133" s="129">
        <v>0</v>
      </c>
      <c r="T133" s="130">
        <f t="shared" ref="T133:T150" si="13">S133*H133</f>
        <v>0</v>
      </c>
      <c r="AR133" s="131" t="s">
        <v>119</v>
      </c>
      <c r="AT133" s="131" t="s">
        <v>115</v>
      </c>
      <c r="AU133" s="131" t="s">
        <v>81</v>
      </c>
      <c r="AY133" s="14" t="s">
        <v>113</v>
      </c>
      <c r="BE133" s="132">
        <f t="shared" ref="BE133:BE150" si="14">IF(N133="základní",J133,0)</f>
        <v>108242.4</v>
      </c>
      <c r="BF133" s="132">
        <f t="shared" ref="BF133:BF150" si="15">IF(N133="snížená",J133,0)</f>
        <v>0</v>
      </c>
      <c r="BG133" s="132">
        <f t="shared" ref="BG133:BG150" si="16">IF(N133="zákl. přenesená",J133,0)</f>
        <v>0</v>
      </c>
      <c r="BH133" s="132">
        <f t="shared" ref="BH133:BH150" si="17">IF(N133="sníž. přenesená",J133,0)</f>
        <v>0</v>
      </c>
      <c r="BI133" s="132">
        <f t="shared" ref="BI133:BI150" si="18">IF(N133="nulová",J133,0)</f>
        <v>0</v>
      </c>
      <c r="BJ133" s="14" t="s">
        <v>81</v>
      </c>
      <c r="BK133" s="132">
        <f t="shared" ref="BK133:BK150" si="19">ROUND(I133*H133,2)</f>
        <v>108242.4</v>
      </c>
      <c r="BL133" s="14" t="s">
        <v>119</v>
      </c>
      <c r="BM133" s="131" t="s">
        <v>153</v>
      </c>
    </row>
    <row r="134" spans="2:65" s="1" customFormat="1" ht="16.5" customHeight="1">
      <c r="B134" s="26"/>
      <c r="C134" s="120" t="s">
        <v>81</v>
      </c>
      <c r="D134" s="120" t="s">
        <v>115</v>
      </c>
      <c r="E134" s="121" t="s">
        <v>222</v>
      </c>
      <c r="F134" s="122" t="s">
        <v>223</v>
      </c>
      <c r="G134" s="123" t="s">
        <v>123</v>
      </c>
      <c r="H134" s="124">
        <v>0.20899999999999999</v>
      </c>
      <c r="I134" s="125">
        <v>65000</v>
      </c>
      <c r="J134" s="125">
        <f t="shared" si="10"/>
        <v>13585</v>
      </c>
      <c r="K134" s="126"/>
      <c r="L134" s="26"/>
      <c r="M134" s="127" t="s">
        <v>1</v>
      </c>
      <c r="N134" s="128" t="s">
        <v>38</v>
      </c>
      <c r="O134" s="129">
        <v>0</v>
      </c>
      <c r="P134" s="129">
        <f t="shared" si="11"/>
        <v>0</v>
      </c>
      <c r="Q134" s="129">
        <v>0</v>
      </c>
      <c r="R134" s="129">
        <f t="shared" si="12"/>
        <v>0</v>
      </c>
      <c r="S134" s="129">
        <v>0</v>
      </c>
      <c r="T134" s="130">
        <f t="shared" si="13"/>
        <v>0</v>
      </c>
      <c r="AR134" s="131" t="s">
        <v>119</v>
      </c>
      <c r="AT134" s="131" t="s">
        <v>115</v>
      </c>
      <c r="AU134" s="131" t="s">
        <v>81</v>
      </c>
      <c r="AY134" s="14" t="s">
        <v>113</v>
      </c>
      <c r="BE134" s="132">
        <f t="shared" si="14"/>
        <v>13585</v>
      </c>
      <c r="BF134" s="132">
        <f t="shared" si="15"/>
        <v>0</v>
      </c>
      <c r="BG134" s="132">
        <f t="shared" si="16"/>
        <v>0</v>
      </c>
      <c r="BH134" s="132">
        <f t="shared" si="17"/>
        <v>0</v>
      </c>
      <c r="BI134" s="132">
        <f t="shared" si="18"/>
        <v>0</v>
      </c>
      <c r="BJ134" s="14" t="s">
        <v>81</v>
      </c>
      <c r="BK134" s="132">
        <f t="shared" si="19"/>
        <v>13585</v>
      </c>
      <c r="BL134" s="14" t="s">
        <v>119</v>
      </c>
      <c r="BM134" s="131" t="s">
        <v>158</v>
      </c>
    </row>
    <row r="135" spans="2:65" s="1" customFormat="1" ht="16.5" customHeight="1">
      <c r="B135" s="26"/>
      <c r="C135" s="120" t="s">
        <v>83</v>
      </c>
      <c r="D135" s="120" t="s">
        <v>115</v>
      </c>
      <c r="E135" s="121" t="s">
        <v>182</v>
      </c>
      <c r="F135" s="122" t="s">
        <v>183</v>
      </c>
      <c r="G135" s="123" t="s">
        <v>184</v>
      </c>
      <c r="H135" s="124">
        <v>40.720999999999997</v>
      </c>
      <c r="I135" s="125">
        <v>600</v>
      </c>
      <c r="J135" s="125">
        <f t="shared" si="10"/>
        <v>24432.6</v>
      </c>
      <c r="K135" s="126"/>
      <c r="L135" s="26"/>
      <c r="M135" s="127" t="s">
        <v>1</v>
      </c>
      <c r="N135" s="128" t="s">
        <v>38</v>
      </c>
      <c r="O135" s="129">
        <v>0</v>
      </c>
      <c r="P135" s="129">
        <f t="shared" si="11"/>
        <v>0</v>
      </c>
      <c r="Q135" s="129">
        <v>0</v>
      </c>
      <c r="R135" s="129">
        <f t="shared" si="12"/>
        <v>0</v>
      </c>
      <c r="S135" s="129">
        <v>0</v>
      </c>
      <c r="T135" s="130">
        <f t="shared" si="13"/>
        <v>0</v>
      </c>
      <c r="AR135" s="131" t="s">
        <v>119</v>
      </c>
      <c r="AT135" s="131" t="s">
        <v>115</v>
      </c>
      <c r="AU135" s="131" t="s">
        <v>81</v>
      </c>
      <c r="AY135" s="14" t="s">
        <v>113</v>
      </c>
      <c r="BE135" s="132">
        <f t="shared" si="14"/>
        <v>24432.6</v>
      </c>
      <c r="BF135" s="132">
        <f t="shared" si="15"/>
        <v>0</v>
      </c>
      <c r="BG135" s="132">
        <f t="shared" si="16"/>
        <v>0</v>
      </c>
      <c r="BH135" s="132">
        <f t="shared" si="17"/>
        <v>0</v>
      </c>
      <c r="BI135" s="132">
        <f t="shared" si="18"/>
        <v>0</v>
      </c>
      <c r="BJ135" s="14" t="s">
        <v>81</v>
      </c>
      <c r="BK135" s="132">
        <f t="shared" si="19"/>
        <v>24432.6</v>
      </c>
      <c r="BL135" s="14" t="s">
        <v>119</v>
      </c>
      <c r="BM135" s="131" t="s">
        <v>162</v>
      </c>
    </row>
    <row r="136" spans="2:65" s="1" customFormat="1" ht="16.5" customHeight="1">
      <c r="B136" s="26"/>
      <c r="C136" s="120" t="s">
        <v>114</v>
      </c>
      <c r="D136" s="120" t="s">
        <v>115</v>
      </c>
      <c r="E136" s="121" t="s">
        <v>186</v>
      </c>
      <c r="F136" s="122" t="s">
        <v>187</v>
      </c>
      <c r="G136" s="123" t="s">
        <v>184</v>
      </c>
      <c r="H136" s="124">
        <v>40.720999999999997</v>
      </c>
      <c r="I136" s="125">
        <v>160</v>
      </c>
      <c r="J136" s="125">
        <f t="shared" si="10"/>
        <v>6515.36</v>
      </c>
      <c r="K136" s="126"/>
      <c r="L136" s="26"/>
      <c r="M136" s="127" t="s">
        <v>1</v>
      </c>
      <c r="N136" s="128" t="s">
        <v>38</v>
      </c>
      <c r="O136" s="129">
        <v>0</v>
      </c>
      <c r="P136" s="129">
        <f t="shared" si="11"/>
        <v>0</v>
      </c>
      <c r="Q136" s="129">
        <v>0</v>
      </c>
      <c r="R136" s="129">
        <f t="shared" si="12"/>
        <v>0</v>
      </c>
      <c r="S136" s="129">
        <v>0</v>
      </c>
      <c r="T136" s="130">
        <f t="shared" si="13"/>
        <v>0</v>
      </c>
      <c r="AR136" s="131" t="s">
        <v>119</v>
      </c>
      <c r="AT136" s="131" t="s">
        <v>115</v>
      </c>
      <c r="AU136" s="131" t="s">
        <v>81</v>
      </c>
      <c r="AY136" s="14" t="s">
        <v>113</v>
      </c>
      <c r="BE136" s="132">
        <f t="shared" si="14"/>
        <v>6515.36</v>
      </c>
      <c r="BF136" s="132">
        <f t="shared" si="15"/>
        <v>0</v>
      </c>
      <c r="BG136" s="132">
        <f t="shared" si="16"/>
        <v>0</v>
      </c>
      <c r="BH136" s="132">
        <f t="shared" si="17"/>
        <v>0</v>
      </c>
      <c r="BI136" s="132">
        <f t="shared" si="18"/>
        <v>0</v>
      </c>
      <c r="BJ136" s="14" t="s">
        <v>81</v>
      </c>
      <c r="BK136" s="132">
        <f t="shared" si="19"/>
        <v>6515.36</v>
      </c>
      <c r="BL136" s="14" t="s">
        <v>119</v>
      </c>
      <c r="BM136" s="131" t="s">
        <v>166</v>
      </c>
    </row>
    <row r="137" spans="2:65" s="1" customFormat="1" ht="33" customHeight="1">
      <c r="B137" s="26"/>
      <c r="C137" s="120" t="s">
        <v>119</v>
      </c>
      <c r="D137" s="120" t="s">
        <v>115</v>
      </c>
      <c r="E137" s="121" t="s">
        <v>224</v>
      </c>
      <c r="F137" s="122" t="s">
        <v>225</v>
      </c>
      <c r="G137" s="123" t="s">
        <v>184</v>
      </c>
      <c r="H137" s="124">
        <v>15.698</v>
      </c>
      <c r="I137" s="125">
        <v>3300</v>
      </c>
      <c r="J137" s="125">
        <f t="shared" si="10"/>
        <v>51803.4</v>
      </c>
      <c r="K137" s="126"/>
      <c r="L137" s="26"/>
      <c r="M137" s="127" t="s">
        <v>1</v>
      </c>
      <c r="N137" s="128" t="s">
        <v>38</v>
      </c>
      <c r="O137" s="129">
        <v>0</v>
      </c>
      <c r="P137" s="129">
        <f t="shared" si="11"/>
        <v>0</v>
      </c>
      <c r="Q137" s="129">
        <v>0</v>
      </c>
      <c r="R137" s="129">
        <f t="shared" si="12"/>
        <v>0</v>
      </c>
      <c r="S137" s="129">
        <v>0</v>
      </c>
      <c r="T137" s="130">
        <f t="shared" si="13"/>
        <v>0</v>
      </c>
      <c r="AR137" s="131" t="s">
        <v>119</v>
      </c>
      <c r="AT137" s="131" t="s">
        <v>115</v>
      </c>
      <c r="AU137" s="131" t="s">
        <v>81</v>
      </c>
      <c r="AY137" s="14" t="s">
        <v>113</v>
      </c>
      <c r="BE137" s="132">
        <f t="shared" si="14"/>
        <v>51803.4</v>
      </c>
      <c r="BF137" s="132">
        <f t="shared" si="15"/>
        <v>0</v>
      </c>
      <c r="BG137" s="132">
        <f t="shared" si="16"/>
        <v>0</v>
      </c>
      <c r="BH137" s="132">
        <f t="shared" si="17"/>
        <v>0</v>
      </c>
      <c r="BI137" s="132">
        <f t="shared" si="18"/>
        <v>0</v>
      </c>
      <c r="BJ137" s="14" t="s">
        <v>81</v>
      </c>
      <c r="BK137" s="132">
        <f t="shared" si="19"/>
        <v>51803.4</v>
      </c>
      <c r="BL137" s="14" t="s">
        <v>119</v>
      </c>
      <c r="BM137" s="131" t="s">
        <v>170</v>
      </c>
    </row>
    <row r="138" spans="2:65" s="1" customFormat="1" ht="24.2" customHeight="1">
      <c r="B138" s="26"/>
      <c r="C138" s="120" t="s">
        <v>226</v>
      </c>
      <c r="D138" s="120" t="s">
        <v>115</v>
      </c>
      <c r="E138" s="121" t="s">
        <v>227</v>
      </c>
      <c r="F138" s="122" t="s">
        <v>228</v>
      </c>
      <c r="G138" s="123" t="s">
        <v>123</v>
      </c>
      <c r="H138" s="124">
        <v>0.25700000000000001</v>
      </c>
      <c r="I138" s="125">
        <v>45600</v>
      </c>
      <c r="J138" s="125">
        <f t="shared" si="10"/>
        <v>11719.2</v>
      </c>
      <c r="K138" s="126"/>
      <c r="L138" s="26"/>
      <c r="M138" s="127" t="s">
        <v>1</v>
      </c>
      <c r="N138" s="128" t="s">
        <v>38</v>
      </c>
      <c r="O138" s="129">
        <v>0</v>
      </c>
      <c r="P138" s="129">
        <f t="shared" si="11"/>
        <v>0</v>
      </c>
      <c r="Q138" s="129">
        <v>0</v>
      </c>
      <c r="R138" s="129">
        <f t="shared" si="12"/>
        <v>0</v>
      </c>
      <c r="S138" s="129">
        <v>0</v>
      </c>
      <c r="T138" s="130">
        <f t="shared" si="13"/>
        <v>0</v>
      </c>
      <c r="AR138" s="131" t="s">
        <v>119</v>
      </c>
      <c r="AT138" s="131" t="s">
        <v>115</v>
      </c>
      <c r="AU138" s="131" t="s">
        <v>81</v>
      </c>
      <c r="AY138" s="14" t="s">
        <v>113</v>
      </c>
      <c r="BE138" s="132">
        <f t="shared" si="14"/>
        <v>11719.2</v>
      </c>
      <c r="BF138" s="132">
        <f t="shared" si="15"/>
        <v>0</v>
      </c>
      <c r="BG138" s="132">
        <f t="shared" si="16"/>
        <v>0</v>
      </c>
      <c r="BH138" s="132">
        <f t="shared" si="17"/>
        <v>0</v>
      </c>
      <c r="BI138" s="132">
        <f t="shared" si="18"/>
        <v>0</v>
      </c>
      <c r="BJ138" s="14" t="s">
        <v>81</v>
      </c>
      <c r="BK138" s="132">
        <f t="shared" si="19"/>
        <v>11719.2</v>
      </c>
      <c r="BL138" s="14" t="s">
        <v>119</v>
      </c>
      <c r="BM138" s="131" t="s">
        <v>174</v>
      </c>
    </row>
    <row r="139" spans="2:65" s="1" customFormat="1" ht="37.9" customHeight="1">
      <c r="B139" s="26"/>
      <c r="C139" s="120" t="s">
        <v>120</v>
      </c>
      <c r="D139" s="120" t="s">
        <v>115</v>
      </c>
      <c r="E139" s="121" t="s">
        <v>193</v>
      </c>
      <c r="F139" s="122" t="s">
        <v>194</v>
      </c>
      <c r="G139" s="123" t="s">
        <v>169</v>
      </c>
      <c r="H139" s="124">
        <v>1</v>
      </c>
      <c r="I139" s="125">
        <v>1000</v>
      </c>
      <c r="J139" s="125">
        <f t="shared" si="10"/>
        <v>1000</v>
      </c>
      <c r="K139" s="126"/>
      <c r="L139" s="26"/>
      <c r="M139" s="127" t="s">
        <v>1</v>
      </c>
      <c r="N139" s="128" t="s">
        <v>38</v>
      </c>
      <c r="O139" s="129">
        <v>0</v>
      </c>
      <c r="P139" s="129">
        <f t="shared" si="11"/>
        <v>0</v>
      </c>
      <c r="Q139" s="129">
        <v>0</v>
      </c>
      <c r="R139" s="129">
        <f t="shared" si="12"/>
        <v>0</v>
      </c>
      <c r="S139" s="129">
        <v>0</v>
      </c>
      <c r="T139" s="130">
        <f t="shared" si="13"/>
        <v>0</v>
      </c>
      <c r="AR139" s="131" t="s">
        <v>119</v>
      </c>
      <c r="AT139" s="131" t="s">
        <v>115</v>
      </c>
      <c r="AU139" s="131" t="s">
        <v>81</v>
      </c>
      <c r="AY139" s="14" t="s">
        <v>113</v>
      </c>
      <c r="BE139" s="132">
        <f t="shared" si="14"/>
        <v>1000</v>
      </c>
      <c r="BF139" s="132">
        <f t="shared" si="15"/>
        <v>0</v>
      </c>
      <c r="BG139" s="132">
        <f t="shared" si="16"/>
        <v>0</v>
      </c>
      <c r="BH139" s="132">
        <f t="shared" si="17"/>
        <v>0</v>
      </c>
      <c r="BI139" s="132">
        <f t="shared" si="18"/>
        <v>0</v>
      </c>
      <c r="BJ139" s="14" t="s">
        <v>81</v>
      </c>
      <c r="BK139" s="132">
        <f t="shared" si="19"/>
        <v>1000</v>
      </c>
      <c r="BL139" s="14" t="s">
        <v>119</v>
      </c>
      <c r="BM139" s="131" t="s">
        <v>177</v>
      </c>
    </row>
    <row r="140" spans="2:65" s="1" customFormat="1" ht="37.9" customHeight="1">
      <c r="B140" s="26"/>
      <c r="C140" s="120" t="s">
        <v>124</v>
      </c>
      <c r="D140" s="120" t="s">
        <v>115</v>
      </c>
      <c r="E140" s="121" t="s">
        <v>229</v>
      </c>
      <c r="F140" s="122" t="s">
        <v>230</v>
      </c>
      <c r="G140" s="123" t="s">
        <v>169</v>
      </c>
      <c r="H140" s="124">
        <v>3</v>
      </c>
      <c r="I140" s="125">
        <v>1000</v>
      </c>
      <c r="J140" s="125">
        <f t="shared" si="10"/>
        <v>3000</v>
      </c>
      <c r="K140" s="126"/>
      <c r="L140" s="26"/>
      <c r="M140" s="127" t="s">
        <v>1</v>
      </c>
      <c r="N140" s="128" t="s">
        <v>38</v>
      </c>
      <c r="O140" s="129">
        <v>0</v>
      </c>
      <c r="P140" s="129">
        <f t="shared" si="11"/>
        <v>0</v>
      </c>
      <c r="Q140" s="129">
        <v>0</v>
      </c>
      <c r="R140" s="129">
        <f t="shared" si="12"/>
        <v>0</v>
      </c>
      <c r="S140" s="129">
        <v>0</v>
      </c>
      <c r="T140" s="130">
        <f t="shared" si="13"/>
        <v>0</v>
      </c>
      <c r="AR140" s="131" t="s">
        <v>119</v>
      </c>
      <c r="AT140" s="131" t="s">
        <v>115</v>
      </c>
      <c r="AU140" s="131" t="s">
        <v>81</v>
      </c>
      <c r="AY140" s="14" t="s">
        <v>113</v>
      </c>
      <c r="BE140" s="132">
        <f t="shared" si="14"/>
        <v>3000</v>
      </c>
      <c r="BF140" s="132">
        <f t="shared" si="15"/>
        <v>0</v>
      </c>
      <c r="BG140" s="132">
        <f t="shared" si="16"/>
        <v>0</v>
      </c>
      <c r="BH140" s="132">
        <f t="shared" si="17"/>
        <v>0</v>
      </c>
      <c r="BI140" s="132">
        <f t="shared" si="18"/>
        <v>0</v>
      </c>
      <c r="BJ140" s="14" t="s">
        <v>81</v>
      </c>
      <c r="BK140" s="132">
        <f t="shared" si="19"/>
        <v>3000</v>
      </c>
      <c r="BL140" s="14" t="s">
        <v>119</v>
      </c>
      <c r="BM140" s="131" t="s">
        <v>180</v>
      </c>
    </row>
    <row r="141" spans="2:65" s="1" customFormat="1" ht="24.2" customHeight="1">
      <c r="B141" s="26"/>
      <c r="C141" s="120" t="s">
        <v>127</v>
      </c>
      <c r="D141" s="120" t="s">
        <v>115</v>
      </c>
      <c r="E141" s="121" t="s">
        <v>231</v>
      </c>
      <c r="F141" s="122" t="s">
        <v>232</v>
      </c>
      <c r="G141" s="123" t="s">
        <v>184</v>
      </c>
      <c r="H141" s="124">
        <v>35.537999999999997</v>
      </c>
      <c r="I141" s="125">
        <v>55</v>
      </c>
      <c r="J141" s="125">
        <f t="shared" si="10"/>
        <v>1954.59</v>
      </c>
      <c r="K141" s="126"/>
      <c r="L141" s="26"/>
      <c r="M141" s="127" t="s">
        <v>1</v>
      </c>
      <c r="N141" s="128" t="s">
        <v>38</v>
      </c>
      <c r="O141" s="129">
        <v>0</v>
      </c>
      <c r="P141" s="129">
        <f t="shared" si="11"/>
        <v>0</v>
      </c>
      <c r="Q141" s="129">
        <v>0</v>
      </c>
      <c r="R141" s="129">
        <f t="shared" si="12"/>
        <v>0</v>
      </c>
      <c r="S141" s="129">
        <v>0</v>
      </c>
      <c r="T141" s="130">
        <f t="shared" si="13"/>
        <v>0</v>
      </c>
      <c r="AR141" s="131" t="s">
        <v>119</v>
      </c>
      <c r="AT141" s="131" t="s">
        <v>115</v>
      </c>
      <c r="AU141" s="131" t="s">
        <v>81</v>
      </c>
      <c r="AY141" s="14" t="s">
        <v>113</v>
      </c>
      <c r="BE141" s="132">
        <f t="shared" si="14"/>
        <v>1954.59</v>
      </c>
      <c r="BF141" s="132">
        <f t="shared" si="15"/>
        <v>0</v>
      </c>
      <c r="BG141" s="132">
        <f t="shared" si="16"/>
        <v>0</v>
      </c>
      <c r="BH141" s="132">
        <f t="shared" si="17"/>
        <v>0</v>
      </c>
      <c r="BI141" s="132">
        <f t="shared" si="18"/>
        <v>0</v>
      </c>
      <c r="BJ141" s="14" t="s">
        <v>81</v>
      </c>
      <c r="BK141" s="132">
        <f t="shared" si="19"/>
        <v>1954.59</v>
      </c>
      <c r="BL141" s="14" t="s">
        <v>119</v>
      </c>
      <c r="BM141" s="131" t="s">
        <v>185</v>
      </c>
    </row>
    <row r="142" spans="2:65" s="1" customFormat="1" ht="24.2" customHeight="1">
      <c r="B142" s="26"/>
      <c r="C142" s="146" t="s">
        <v>130</v>
      </c>
      <c r="D142" s="146" t="s">
        <v>155</v>
      </c>
      <c r="E142" s="147" t="s">
        <v>207</v>
      </c>
      <c r="F142" s="148" t="s">
        <v>208</v>
      </c>
      <c r="G142" s="149" t="s">
        <v>184</v>
      </c>
      <c r="H142" s="150">
        <v>40.869</v>
      </c>
      <c r="I142" s="151">
        <v>40</v>
      </c>
      <c r="J142" s="151">
        <f t="shared" si="10"/>
        <v>1634.76</v>
      </c>
      <c r="K142" s="152"/>
      <c r="L142" s="153"/>
      <c r="M142" s="154" t="s">
        <v>1</v>
      </c>
      <c r="N142" s="155" t="s">
        <v>38</v>
      </c>
      <c r="O142" s="129">
        <v>0</v>
      </c>
      <c r="P142" s="129">
        <f t="shared" si="11"/>
        <v>0</v>
      </c>
      <c r="Q142" s="129">
        <v>0</v>
      </c>
      <c r="R142" s="129">
        <f t="shared" si="12"/>
        <v>0</v>
      </c>
      <c r="S142" s="129">
        <v>0</v>
      </c>
      <c r="T142" s="130">
        <f t="shared" si="13"/>
        <v>0</v>
      </c>
      <c r="AR142" s="131" t="s">
        <v>127</v>
      </c>
      <c r="AT142" s="131" t="s">
        <v>155</v>
      </c>
      <c r="AU142" s="131" t="s">
        <v>81</v>
      </c>
      <c r="AY142" s="14" t="s">
        <v>113</v>
      </c>
      <c r="BE142" s="132">
        <f t="shared" si="14"/>
        <v>1634.76</v>
      </c>
      <c r="BF142" s="132">
        <f t="shared" si="15"/>
        <v>0</v>
      </c>
      <c r="BG142" s="132">
        <f t="shared" si="16"/>
        <v>0</v>
      </c>
      <c r="BH142" s="132">
        <f t="shared" si="17"/>
        <v>0</v>
      </c>
      <c r="BI142" s="132">
        <f t="shared" si="18"/>
        <v>0</v>
      </c>
      <c r="BJ142" s="14" t="s">
        <v>81</v>
      </c>
      <c r="BK142" s="132">
        <f t="shared" si="19"/>
        <v>1634.76</v>
      </c>
      <c r="BL142" s="14" t="s">
        <v>119</v>
      </c>
      <c r="BM142" s="131" t="s">
        <v>188</v>
      </c>
    </row>
    <row r="143" spans="2:65" s="1" customFormat="1" ht="24.2" customHeight="1">
      <c r="B143" s="26"/>
      <c r="C143" s="120" t="s">
        <v>133</v>
      </c>
      <c r="D143" s="120" t="s">
        <v>115</v>
      </c>
      <c r="E143" s="121" t="s">
        <v>233</v>
      </c>
      <c r="F143" s="122" t="s">
        <v>234</v>
      </c>
      <c r="G143" s="123" t="s">
        <v>118</v>
      </c>
      <c r="H143" s="124">
        <v>7.8460000000000001</v>
      </c>
      <c r="I143" s="125">
        <v>3200</v>
      </c>
      <c r="J143" s="125">
        <f t="shared" si="10"/>
        <v>25107.200000000001</v>
      </c>
      <c r="K143" s="126"/>
      <c r="L143" s="26"/>
      <c r="M143" s="127" t="s">
        <v>1</v>
      </c>
      <c r="N143" s="128" t="s">
        <v>38</v>
      </c>
      <c r="O143" s="129">
        <v>0</v>
      </c>
      <c r="P143" s="129">
        <f t="shared" si="11"/>
        <v>0</v>
      </c>
      <c r="Q143" s="129">
        <v>0</v>
      </c>
      <c r="R143" s="129">
        <f t="shared" si="12"/>
        <v>0</v>
      </c>
      <c r="S143" s="129">
        <v>0</v>
      </c>
      <c r="T143" s="130">
        <f t="shared" si="13"/>
        <v>0</v>
      </c>
      <c r="AR143" s="131" t="s">
        <v>119</v>
      </c>
      <c r="AT143" s="131" t="s">
        <v>115</v>
      </c>
      <c r="AU143" s="131" t="s">
        <v>81</v>
      </c>
      <c r="AY143" s="14" t="s">
        <v>113</v>
      </c>
      <c r="BE143" s="132">
        <f t="shared" si="14"/>
        <v>25107.200000000001</v>
      </c>
      <c r="BF143" s="132">
        <f t="shared" si="15"/>
        <v>0</v>
      </c>
      <c r="BG143" s="132">
        <f t="shared" si="16"/>
        <v>0</v>
      </c>
      <c r="BH143" s="132">
        <f t="shared" si="17"/>
        <v>0</v>
      </c>
      <c r="BI143" s="132">
        <f t="shared" si="18"/>
        <v>0</v>
      </c>
      <c r="BJ143" s="14" t="s">
        <v>81</v>
      </c>
      <c r="BK143" s="132">
        <f t="shared" si="19"/>
        <v>25107.200000000001</v>
      </c>
      <c r="BL143" s="14" t="s">
        <v>119</v>
      </c>
      <c r="BM143" s="131" t="s">
        <v>192</v>
      </c>
    </row>
    <row r="144" spans="2:65" s="1" customFormat="1" ht="24.2" customHeight="1">
      <c r="B144" s="26"/>
      <c r="C144" s="120" t="s">
        <v>235</v>
      </c>
      <c r="D144" s="120" t="s">
        <v>115</v>
      </c>
      <c r="E144" s="121" t="s">
        <v>236</v>
      </c>
      <c r="F144" s="122" t="s">
        <v>237</v>
      </c>
      <c r="G144" s="123" t="s">
        <v>118</v>
      </c>
      <c r="H144" s="124">
        <v>9.1150000000000002</v>
      </c>
      <c r="I144" s="125">
        <v>6800</v>
      </c>
      <c r="J144" s="125">
        <f t="shared" si="10"/>
        <v>61982</v>
      </c>
      <c r="K144" s="126"/>
      <c r="L144" s="26"/>
      <c r="M144" s="127" t="s">
        <v>1</v>
      </c>
      <c r="N144" s="128" t="s">
        <v>38</v>
      </c>
      <c r="O144" s="129">
        <v>0</v>
      </c>
      <c r="P144" s="129">
        <f t="shared" si="11"/>
        <v>0</v>
      </c>
      <c r="Q144" s="129">
        <v>0</v>
      </c>
      <c r="R144" s="129">
        <f t="shared" si="12"/>
        <v>0</v>
      </c>
      <c r="S144" s="129">
        <v>0</v>
      </c>
      <c r="T144" s="130">
        <f t="shared" si="13"/>
        <v>0</v>
      </c>
      <c r="AR144" s="131" t="s">
        <v>119</v>
      </c>
      <c r="AT144" s="131" t="s">
        <v>115</v>
      </c>
      <c r="AU144" s="131" t="s">
        <v>81</v>
      </c>
      <c r="AY144" s="14" t="s">
        <v>113</v>
      </c>
      <c r="BE144" s="132">
        <f t="shared" si="14"/>
        <v>61982</v>
      </c>
      <c r="BF144" s="132">
        <f t="shared" si="15"/>
        <v>0</v>
      </c>
      <c r="BG144" s="132">
        <f t="shared" si="16"/>
        <v>0</v>
      </c>
      <c r="BH144" s="132">
        <f t="shared" si="17"/>
        <v>0</v>
      </c>
      <c r="BI144" s="132">
        <f t="shared" si="18"/>
        <v>0</v>
      </c>
      <c r="BJ144" s="14" t="s">
        <v>81</v>
      </c>
      <c r="BK144" s="132">
        <f t="shared" si="19"/>
        <v>61982</v>
      </c>
      <c r="BL144" s="14" t="s">
        <v>119</v>
      </c>
      <c r="BM144" s="131" t="s">
        <v>195</v>
      </c>
    </row>
    <row r="145" spans="2:65" s="1" customFormat="1" ht="16.5" customHeight="1">
      <c r="B145" s="26"/>
      <c r="C145" s="120" t="s">
        <v>170</v>
      </c>
      <c r="D145" s="120" t="s">
        <v>115</v>
      </c>
      <c r="E145" s="121" t="s">
        <v>238</v>
      </c>
      <c r="F145" s="122" t="s">
        <v>239</v>
      </c>
      <c r="G145" s="123" t="s">
        <v>184</v>
      </c>
      <c r="H145" s="124">
        <v>4.5449999999999999</v>
      </c>
      <c r="I145" s="125">
        <v>657</v>
      </c>
      <c r="J145" s="125">
        <f t="shared" si="10"/>
        <v>2986.07</v>
      </c>
      <c r="K145" s="126"/>
      <c r="L145" s="26"/>
      <c r="M145" s="127" t="s">
        <v>1</v>
      </c>
      <c r="N145" s="128" t="s">
        <v>38</v>
      </c>
      <c r="O145" s="129">
        <v>0</v>
      </c>
      <c r="P145" s="129">
        <f t="shared" si="11"/>
        <v>0</v>
      </c>
      <c r="Q145" s="129">
        <v>0</v>
      </c>
      <c r="R145" s="129">
        <f t="shared" si="12"/>
        <v>0</v>
      </c>
      <c r="S145" s="129">
        <v>0</v>
      </c>
      <c r="T145" s="130">
        <f t="shared" si="13"/>
        <v>0</v>
      </c>
      <c r="AR145" s="131" t="s">
        <v>119</v>
      </c>
      <c r="AT145" s="131" t="s">
        <v>115</v>
      </c>
      <c r="AU145" s="131" t="s">
        <v>81</v>
      </c>
      <c r="AY145" s="14" t="s">
        <v>113</v>
      </c>
      <c r="BE145" s="132">
        <f t="shared" si="14"/>
        <v>2986.07</v>
      </c>
      <c r="BF145" s="132">
        <f t="shared" si="15"/>
        <v>0</v>
      </c>
      <c r="BG145" s="132">
        <f t="shared" si="16"/>
        <v>0</v>
      </c>
      <c r="BH145" s="132">
        <f t="shared" si="17"/>
        <v>0</v>
      </c>
      <c r="BI145" s="132">
        <f t="shared" si="18"/>
        <v>0</v>
      </c>
      <c r="BJ145" s="14" t="s">
        <v>81</v>
      </c>
      <c r="BK145" s="132">
        <f t="shared" si="19"/>
        <v>2986.07</v>
      </c>
      <c r="BL145" s="14" t="s">
        <v>119</v>
      </c>
      <c r="BM145" s="131" t="s">
        <v>199</v>
      </c>
    </row>
    <row r="146" spans="2:65" s="1" customFormat="1" ht="16.5" customHeight="1">
      <c r="B146" s="26"/>
      <c r="C146" s="120" t="s">
        <v>240</v>
      </c>
      <c r="D146" s="120" t="s">
        <v>115</v>
      </c>
      <c r="E146" s="121" t="s">
        <v>241</v>
      </c>
      <c r="F146" s="122" t="s">
        <v>242</v>
      </c>
      <c r="G146" s="123" t="s">
        <v>184</v>
      </c>
      <c r="H146" s="124">
        <v>4.5449999999999999</v>
      </c>
      <c r="I146" s="125">
        <v>600</v>
      </c>
      <c r="J146" s="125">
        <f t="shared" si="10"/>
        <v>2727</v>
      </c>
      <c r="K146" s="126"/>
      <c r="L146" s="26"/>
      <c r="M146" s="127" t="s">
        <v>1</v>
      </c>
      <c r="N146" s="128" t="s">
        <v>38</v>
      </c>
      <c r="O146" s="129">
        <v>0</v>
      </c>
      <c r="P146" s="129">
        <f t="shared" si="11"/>
        <v>0</v>
      </c>
      <c r="Q146" s="129">
        <v>0</v>
      </c>
      <c r="R146" s="129">
        <f t="shared" si="12"/>
        <v>0</v>
      </c>
      <c r="S146" s="129">
        <v>0</v>
      </c>
      <c r="T146" s="130">
        <f t="shared" si="13"/>
        <v>0</v>
      </c>
      <c r="AR146" s="131" t="s">
        <v>119</v>
      </c>
      <c r="AT146" s="131" t="s">
        <v>115</v>
      </c>
      <c r="AU146" s="131" t="s">
        <v>81</v>
      </c>
      <c r="AY146" s="14" t="s">
        <v>113</v>
      </c>
      <c r="BE146" s="132">
        <f t="shared" si="14"/>
        <v>2727</v>
      </c>
      <c r="BF146" s="132">
        <f t="shared" si="15"/>
        <v>0</v>
      </c>
      <c r="BG146" s="132">
        <f t="shared" si="16"/>
        <v>0</v>
      </c>
      <c r="BH146" s="132">
        <f t="shared" si="17"/>
        <v>0</v>
      </c>
      <c r="BI146" s="132">
        <f t="shared" si="18"/>
        <v>0</v>
      </c>
      <c r="BJ146" s="14" t="s">
        <v>81</v>
      </c>
      <c r="BK146" s="132">
        <f t="shared" si="19"/>
        <v>2727</v>
      </c>
      <c r="BL146" s="14" t="s">
        <v>119</v>
      </c>
      <c r="BM146" s="131" t="s">
        <v>202</v>
      </c>
    </row>
    <row r="147" spans="2:65" s="1" customFormat="1" ht="37.9" customHeight="1">
      <c r="B147" s="26"/>
      <c r="C147" s="120" t="s">
        <v>196</v>
      </c>
      <c r="D147" s="120" t="s">
        <v>115</v>
      </c>
      <c r="E147" s="121" t="s">
        <v>197</v>
      </c>
      <c r="F147" s="122" t="s">
        <v>198</v>
      </c>
      <c r="G147" s="123" t="s">
        <v>149</v>
      </c>
      <c r="H147" s="124">
        <v>56.1</v>
      </c>
      <c r="I147" s="125">
        <v>130</v>
      </c>
      <c r="J147" s="125">
        <f t="shared" si="10"/>
        <v>7293</v>
      </c>
      <c r="K147" s="126"/>
      <c r="L147" s="26"/>
      <c r="M147" s="127" t="s">
        <v>1</v>
      </c>
      <c r="N147" s="128" t="s">
        <v>38</v>
      </c>
      <c r="O147" s="129">
        <v>0</v>
      </c>
      <c r="P147" s="129">
        <f t="shared" si="11"/>
        <v>0</v>
      </c>
      <c r="Q147" s="129">
        <v>0</v>
      </c>
      <c r="R147" s="129">
        <f t="shared" si="12"/>
        <v>0</v>
      </c>
      <c r="S147" s="129">
        <v>0</v>
      </c>
      <c r="T147" s="130">
        <f t="shared" si="13"/>
        <v>0</v>
      </c>
      <c r="AR147" s="131" t="s">
        <v>119</v>
      </c>
      <c r="AT147" s="131" t="s">
        <v>115</v>
      </c>
      <c r="AU147" s="131" t="s">
        <v>81</v>
      </c>
      <c r="AY147" s="14" t="s">
        <v>113</v>
      </c>
      <c r="BE147" s="132">
        <f t="shared" si="14"/>
        <v>7293</v>
      </c>
      <c r="BF147" s="132">
        <f t="shared" si="15"/>
        <v>0</v>
      </c>
      <c r="BG147" s="132">
        <f t="shared" si="16"/>
        <v>0</v>
      </c>
      <c r="BH147" s="132">
        <f t="shared" si="17"/>
        <v>0</v>
      </c>
      <c r="BI147" s="132">
        <f t="shared" si="18"/>
        <v>0</v>
      </c>
      <c r="BJ147" s="14" t="s">
        <v>81</v>
      </c>
      <c r="BK147" s="132">
        <f t="shared" si="19"/>
        <v>7293</v>
      </c>
      <c r="BL147" s="14" t="s">
        <v>119</v>
      </c>
      <c r="BM147" s="131" t="s">
        <v>205</v>
      </c>
    </row>
    <row r="148" spans="2:65" s="1" customFormat="1" ht="37.9" customHeight="1">
      <c r="B148" s="26"/>
      <c r="C148" s="120" t="s">
        <v>177</v>
      </c>
      <c r="D148" s="120" t="s">
        <v>115</v>
      </c>
      <c r="E148" s="121" t="s">
        <v>200</v>
      </c>
      <c r="F148" s="122" t="s">
        <v>201</v>
      </c>
      <c r="G148" s="123" t="s">
        <v>149</v>
      </c>
      <c r="H148" s="124">
        <v>6.3</v>
      </c>
      <c r="I148" s="125">
        <v>500</v>
      </c>
      <c r="J148" s="125">
        <f t="shared" si="10"/>
        <v>3150</v>
      </c>
      <c r="K148" s="126"/>
      <c r="L148" s="26"/>
      <c r="M148" s="127" t="s">
        <v>1</v>
      </c>
      <c r="N148" s="128" t="s">
        <v>38</v>
      </c>
      <c r="O148" s="129">
        <v>0</v>
      </c>
      <c r="P148" s="129">
        <f t="shared" si="11"/>
        <v>0</v>
      </c>
      <c r="Q148" s="129">
        <v>0</v>
      </c>
      <c r="R148" s="129">
        <f t="shared" si="12"/>
        <v>0</v>
      </c>
      <c r="S148" s="129">
        <v>0</v>
      </c>
      <c r="T148" s="130">
        <f t="shared" si="13"/>
        <v>0</v>
      </c>
      <c r="AR148" s="131" t="s">
        <v>119</v>
      </c>
      <c r="AT148" s="131" t="s">
        <v>115</v>
      </c>
      <c r="AU148" s="131" t="s">
        <v>81</v>
      </c>
      <c r="AY148" s="14" t="s">
        <v>113</v>
      </c>
      <c r="BE148" s="132">
        <f t="shared" si="14"/>
        <v>3150</v>
      </c>
      <c r="BF148" s="132">
        <f t="shared" si="15"/>
        <v>0</v>
      </c>
      <c r="BG148" s="132">
        <f t="shared" si="16"/>
        <v>0</v>
      </c>
      <c r="BH148" s="132">
        <f t="shared" si="17"/>
        <v>0</v>
      </c>
      <c r="BI148" s="132">
        <f t="shared" si="18"/>
        <v>0</v>
      </c>
      <c r="BJ148" s="14" t="s">
        <v>81</v>
      </c>
      <c r="BK148" s="132">
        <f t="shared" si="19"/>
        <v>3150</v>
      </c>
      <c r="BL148" s="14" t="s">
        <v>119</v>
      </c>
      <c r="BM148" s="131" t="s">
        <v>209</v>
      </c>
    </row>
    <row r="149" spans="2:65" s="1" customFormat="1" ht="24.2" customHeight="1">
      <c r="B149" s="26"/>
      <c r="C149" s="120" t="s">
        <v>180</v>
      </c>
      <c r="D149" s="120" t="s">
        <v>115</v>
      </c>
      <c r="E149" s="121" t="s">
        <v>203</v>
      </c>
      <c r="F149" s="122" t="s">
        <v>204</v>
      </c>
      <c r="G149" s="123" t="s">
        <v>184</v>
      </c>
      <c r="H149" s="124">
        <v>28.05</v>
      </c>
      <c r="I149" s="125">
        <v>55</v>
      </c>
      <c r="J149" s="125">
        <f t="shared" si="10"/>
        <v>1542.75</v>
      </c>
      <c r="K149" s="126"/>
      <c r="L149" s="26"/>
      <c r="M149" s="127" t="s">
        <v>1</v>
      </c>
      <c r="N149" s="128" t="s">
        <v>38</v>
      </c>
      <c r="O149" s="129">
        <v>0</v>
      </c>
      <c r="P149" s="129">
        <f t="shared" si="11"/>
        <v>0</v>
      </c>
      <c r="Q149" s="129">
        <v>0</v>
      </c>
      <c r="R149" s="129">
        <f t="shared" si="12"/>
        <v>0</v>
      </c>
      <c r="S149" s="129">
        <v>0</v>
      </c>
      <c r="T149" s="130">
        <f t="shared" si="13"/>
        <v>0</v>
      </c>
      <c r="AR149" s="131" t="s">
        <v>119</v>
      </c>
      <c r="AT149" s="131" t="s">
        <v>115</v>
      </c>
      <c r="AU149" s="131" t="s">
        <v>81</v>
      </c>
      <c r="AY149" s="14" t="s">
        <v>113</v>
      </c>
      <c r="BE149" s="132">
        <f t="shared" si="14"/>
        <v>1542.75</v>
      </c>
      <c r="BF149" s="132">
        <f t="shared" si="15"/>
        <v>0</v>
      </c>
      <c r="BG149" s="132">
        <f t="shared" si="16"/>
        <v>0</v>
      </c>
      <c r="BH149" s="132">
        <f t="shared" si="17"/>
        <v>0</v>
      </c>
      <c r="BI149" s="132">
        <f t="shared" si="18"/>
        <v>0</v>
      </c>
      <c r="BJ149" s="14" t="s">
        <v>81</v>
      </c>
      <c r="BK149" s="132">
        <f t="shared" si="19"/>
        <v>1542.75</v>
      </c>
      <c r="BL149" s="14" t="s">
        <v>119</v>
      </c>
      <c r="BM149" s="131" t="s">
        <v>215</v>
      </c>
    </row>
    <row r="150" spans="2:65" s="1" customFormat="1" ht="24.2" customHeight="1">
      <c r="B150" s="26"/>
      <c r="C150" s="146" t="s">
        <v>206</v>
      </c>
      <c r="D150" s="146" t="s">
        <v>155</v>
      </c>
      <c r="E150" s="147" t="s">
        <v>207</v>
      </c>
      <c r="F150" s="148" t="s">
        <v>208</v>
      </c>
      <c r="G150" s="149" t="s">
        <v>184</v>
      </c>
      <c r="H150" s="150">
        <v>32.258000000000003</v>
      </c>
      <c r="I150" s="151">
        <v>40</v>
      </c>
      <c r="J150" s="151">
        <f t="shared" si="10"/>
        <v>1290.32</v>
      </c>
      <c r="K150" s="152"/>
      <c r="L150" s="153"/>
      <c r="M150" s="154" t="s">
        <v>1</v>
      </c>
      <c r="N150" s="155" t="s">
        <v>38</v>
      </c>
      <c r="O150" s="129">
        <v>0</v>
      </c>
      <c r="P150" s="129">
        <f t="shared" si="11"/>
        <v>0</v>
      </c>
      <c r="Q150" s="129">
        <v>0</v>
      </c>
      <c r="R150" s="129">
        <f t="shared" si="12"/>
        <v>0</v>
      </c>
      <c r="S150" s="129">
        <v>0</v>
      </c>
      <c r="T150" s="130">
        <f t="shared" si="13"/>
        <v>0</v>
      </c>
      <c r="AR150" s="131" t="s">
        <v>127</v>
      </c>
      <c r="AT150" s="131" t="s">
        <v>155</v>
      </c>
      <c r="AU150" s="131" t="s">
        <v>81</v>
      </c>
      <c r="AY150" s="14" t="s">
        <v>113</v>
      </c>
      <c r="BE150" s="132">
        <f t="shared" si="14"/>
        <v>1290.32</v>
      </c>
      <c r="BF150" s="132">
        <f t="shared" si="15"/>
        <v>0</v>
      </c>
      <c r="BG150" s="132">
        <f t="shared" si="16"/>
        <v>0</v>
      </c>
      <c r="BH150" s="132">
        <f t="shared" si="17"/>
        <v>0</v>
      </c>
      <c r="BI150" s="132">
        <f t="shared" si="18"/>
        <v>0</v>
      </c>
      <c r="BJ150" s="14" t="s">
        <v>81</v>
      </c>
      <c r="BK150" s="132">
        <f t="shared" si="19"/>
        <v>1290.32</v>
      </c>
      <c r="BL150" s="14" t="s">
        <v>119</v>
      </c>
      <c r="BM150" s="131" t="s">
        <v>243</v>
      </c>
    </row>
    <row r="151" spans="2:65" s="10" customFormat="1" ht="25.9" customHeight="1">
      <c r="B151" s="111"/>
      <c r="D151" s="112" t="s">
        <v>72</v>
      </c>
      <c r="E151" s="113" t="s">
        <v>210</v>
      </c>
      <c r="F151" s="113" t="s">
        <v>211</v>
      </c>
      <c r="J151" s="114">
        <f>BK151</f>
        <v>38332.97</v>
      </c>
      <c r="L151" s="111"/>
      <c r="M151" s="115"/>
      <c r="P151" s="116">
        <f>P152</f>
        <v>0</v>
      </c>
      <c r="R151" s="116">
        <f>R152</f>
        <v>0</v>
      </c>
      <c r="T151" s="117">
        <f>T152</f>
        <v>0</v>
      </c>
      <c r="AR151" s="112" t="s">
        <v>81</v>
      </c>
      <c r="AT151" s="118" t="s">
        <v>72</v>
      </c>
      <c r="AU151" s="118" t="s">
        <v>73</v>
      </c>
      <c r="AY151" s="112" t="s">
        <v>113</v>
      </c>
      <c r="BK151" s="119">
        <f>BK152</f>
        <v>38332.97</v>
      </c>
    </row>
    <row r="152" spans="2:65" s="1" customFormat="1" ht="16.5" customHeight="1">
      <c r="B152" s="26"/>
      <c r="C152" s="120" t="s">
        <v>212</v>
      </c>
      <c r="D152" s="120" t="s">
        <v>115</v>
      </c>
      <c r="E152" s="121" t="s">
        <v>213</v>
      </c>
      <c r="F152" s="122" t="s">
        <v>214</v>
      </c>
      <c r="G152" s="123" t="s">
        <v>123</v>
      </c>
      <c r="H152" s="124">
        <v>96.313999999999993</v>
      </c>
      <c r="I152" s="125">
        <v>398</v>
      </c>
      <c r="J152" s="125">
        <f>ROUND(I152*H152,2)</f>
        <v>38332.97</v>
      </c>
      <c r="K152" s="126"/>
      <c r="L152" s="26"/>
      <c r="M152" s="156" t="s">
        <v>1</v>
      </c>
      <c r="N152" s="157" t="s">
        <v>38</v>
      </c>
      <c r="O152" s="158">
        <v>0</v>
      </c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AR152" s="131" t="s">
        <v>119</v>
      </c>
      <c r="AT152" s="131" t="s">
        <v>115</v>
      </c>
      <c r="AU152" s="131" t="s">
        <v>81</v>
      </c>
      <c r="AY152" s="14" t="s">
        <v>113</v>
      </c>
      <c r="BE152" s="132">
        <f>IF(N152="základní",J152,0)</f>
        <v>38332.97</v>
      </c>
      <c r="BF152" s="132">
        <f>IF(N152="snížená",J152,0)</f>
        <v>0</v>
      </c>
      <c r="BG152" s="132">
        <f>IF(N152="zákl. přenesená",J152,0)</f>
        <v>0</v>
      </c>
      <c r="BH152" s="132">
        <f>IF(N152="sníž. přenesená",J152,0)</f>
        <v>0</v>
      </c>
      <c r="BI152" s="132">
        <f>IF(N152="nulová",J152,0)</f>
        <v>0</v>
      </c>
      <c r="BJ152" s="14" t="s">
        <v>81</v>
      </c>
      <c r="BK152" s="132">
        <f>ROUND(I152*H152,2)</f>
        <v>38332.97</v>
      </c>
      <c r="BL152" s="14" t="s">
        <v>119</v>
      </c>
      <c r="BM152" s="131" t="s">
        <v>244</v>
      </c>
    </row>
    <row r="153" spans="2:65" s="1" customFormat="1" ht="6.95" customHeight="1">
      <c r="B153" s="38"/>
      <c r="C153" s="39"/>
      <c r="D153" s="39"/>
      <c r="E153" s="39"/>
      <c r="F153" s="39"/>
      <c r="G153" s="39"/>
      <c r="H153" s="39"/>
      <c r="I153" s="39"/>
      <c r="J153" s="39"/>
      <c r="K153" s="39"/>
      <c r="L153" s="26"/>
    </row>
  </sheetData>
  <sheetProtection algorithmName="SHA-512" hashValue="lXII4RciZ/dLpN/OlPDYbyVIa/KxJ0uuM0DH51M4WjEuwrYYtQI5LLs0l8CcOY6JOVYJTKtDKI1Auxbf5/s0Wg==" saltValue="Ds+KNqXD130sw9bpJv46U/S1GUYjFSHuKS+Vj2GSEc7R9TT0dfIHoUs9JtE+rrhf03eLrjnmw8rGaQ1hX690Bw==" spinCount="100000" sheet="1" objects="1" scenarios="1" formatColumns="0" formatRows="0" autoFilter="0"/>
  <autoFilter ref="C118:K152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O 01a-01.MNP - Stavební č...</vt:lpstr>
      <vt:lpstr>O 01a-01.VCP - Stavební č...</vt:lpstr>
      <vt:lpstr>'O 01a-01.MNP - Stavební č...'!Názvy_tisku</vt:lpstr>
      <vt:lpstr>'O 01a-01.VCP - Stavební č...'!Názvy_tisku</vt:lpstr>
      <vt:lpstr>'Rekapitulace stavby'!Názvy_tisku</vt:lpstr>
      <vt:lpstr>'O 01a-01.MNP - Stavební č...'!Oblast_tisku</vt:lpstr>
      <vt:lpstr>'O 01a-01.VCP - Stavební č...'!Oblast_tisku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Kašpar</dc:creator>
  <cp:lastModifiedBy>Dáša Evjáková</cp:lastModifiedBy>
  <dcterms:created xsi:type="dcterms:W3CDTF">2024-09-11T07:17:13Z</dcterms:created>
  <dcterms:modified xsi:type="dcterms:W3CDTF">2024-09-19T06:31:39Z</dcterms:modified>
</cp:coreProperties>
</file>